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20年第三批公用经费中央资金分配表 (2)" sheetId="1" r:id="rId1"/>
  </sheets>
  <definedNames>
    <definedName name="_xlnm.Print_Area" localSheetId="0">'2020年第三批公用经费中央资金分配表 (2)'!$A$1:$Y$25</definedName>
  </definedNames>
  <calcPr fullCalcOnLoad="1"/>
</workbook>
</file>

<file path=xl/sharedStrings.xml><?xml version="1.0" encoding="utf-8"?>
<sst xmlns="http://schemas.openxmlformats.org/spreadsheetml/2006/main" count="123" uniqueCount="52">
  <si>
    <t xml:space="preserve">     2020年城乡义务教育阶段学校公用经费提标中央直达资金分配表(50.16万元)</t>
  </si>
  <si>
    <t>填报单位：双柏县教育体育局</t>
  </si>
  <si>
    <t>楚财教（2020）69号</t>
  </si>
  <si>
    <t>领导签字：</t>
  </si>
  <si>
    <t>学校名称</t>
  </si>
  <si>
    <t>学校类别</t>
  </si>
  <si>
    <t>2019-2020年统计报表（在校生）</t>
  </si>
  <si>
    <t>公用经费补助标准(元/生.年)</t>
  </si>
  <si>
    <t>2019-2020年统计报表（寄宿生）</t>
  </si>
  <si>
    <t>寄宿制公用经费补助标准(元/生.年)</t>
  </si>
  <si>
    <t>本年应补助公用经费金额(元)</t>
  </si>
  <si>
    <t>本年应补助寄宿制公用经费金额(元)</t>
  </si>
  <si>
    <t>中央资金中扣校方责任险（每生每年5元）</t>
  </si>
  <si>
    <t>中央资金中扣教育信息化网络建设费（每生20元）</t>
  </si>
  <si>
    <t>本年应下达公用经费及寄宿制公用经费中央资金</t>
  </si>
  <si>
    <t>第一批已经下达中央资金</t>
  </si>
  <si>
    <t>第二批已经下达中央资金</t>
  </si>
  <si>
    <t>本次按新标准测算实际下达中央资金</t>
  </si>
  <si>
    <t>类款项</t>
  </si>
  <si>
    <t>政府支出经济分类科目</t>
  </si>
  <si>
    <t>小计</t>
  </si>
  <si>
    <t>中央(80%)</t>
  </si>
  <si>
    <t>省（14%）</t>
  </si>
  <si>
    <t>州(3%)</t>
  </si>
  <si>
    <t>县(3%)</t>
  </si>
  <si>
    <t>全县合计</t>
  </si>
  <si>
    <t>中学合计</t>
  </si>
  <si>
    <t>双柏县妥甸中学</t>
  </si>
  <si>
    <t>县镇</t>
  </si>
  <si>
    <t>2050203-初中教育</t>
  </si>
  <si>
    <t>505对事业单位经常性补助</t>
  </si>
  <si>
    <t>双柏县大庄中学</t>
  </si>
  <si>
    <t>双柏县法裱中学</t>
  </si>
  <si>
    <t>双柏县安龙堡中学</t>
  </si>
  <si>
    <t>农村</t>
  </si>
  <si>
    <t>双柏县大麦地中学</t>
  </si>
  <si>
    <t>双柏县爱尼山中学</t>
  </si>
  <si>
    <t>双柏县独田中学</t>
  </si>
  <si>
    <t>双柏县鄂加中学</t>
  </si>
  <si>
    <t>双柏县嘉中学</t>
  </si>
  <si>
    <t>小学合计</t>
  </si>
  <si>
    <t>2050202-小学教育</t>
  </si>
  <si>
    <t>双柏县妥甸小学</t>
  </si>
  <si>
    <t>双柏县妥甸镇中心小学</t>
  </si>
  <si>
    <t>双柏县大庄中心学校（小学）</t>
  </si>
  <si>
    <t>双柏县法裱中心学校（小学）</t>
  </si>
  <si>
    <t>双柏县安龙堡中心学校（小学）</t>
  </si>
  <si>
    <t>双柏县大麦地中心学校（小学）</t>
  </si>
  <si>
    <t>双柏县爱尼山中心学校（小学）</t>
  </si>
  <si>
    <t>双柏县独田中心学校（小学）</t>
  </si>
  <si>
    <t>双柏县鄂加中心学校（小学）</t>
  </si>
  <si>
    <t>双柏县嘉中心学校（小学）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</si>
</sst>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  <numFmt numFmtId="181" formatCode="0.00_);[Red]\(0.00\)"/>
    <numFmt numFmtId="182" formatCode="0.00_ "/>
    <numFmt numFmtId="183" formatCode="#,##0_);[Red]\(#,##0\)"/>
  </numFmts>
  <fonts count="30">
    <font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2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81" fontId="2" fillId="0" borderId="15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18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A1" sqref="A1:P2"/>
    </sheetView>
  </sheetViews>
  <sheetFormatPr defaultColWidth="9.00390625" defaultRowHeight="14.25"/>
  <cols>
    <col min="1" max="1" width="19.875" style="0" customWidth="1"/>
    <col min="2" max="2" width="4.625" style="0" customWidth="1"/>
    <col min="3" max="3" width="5.625" style="0" customWidth="1"/>
    <col min="4" max="4" width="4.875" style="0" customWidth="1"/>
    <col min="5" max="6" width="6.75390625" style="0" customWidth="1"/>
    <col min="7" max="7" width="10.125" style="0" customWidth="1"/>
    <col min="8" max="8" width="9.25390625" style="0" customWidth="1"/>
    <col min="9" max="10" width="8.625" style="0" customWidth="1"/>
    <col min="11" max="11" width="8.75390625" style="0" customWidth="1"/>
    <col min="12" max="12" width="8.625" style="0" customWidth="1"/>
    <col min="13" max="13" width="9.625" style="0" customWidth="1"/>
    <col min="14" max="14" width="8.875" style="0" customWidth="1"/>
    <col min="15" max="15" width="7.375" style="0" customWidth="1"/>
    <col min="16" max="16" width="7.125" style="0" customWidth="1"/>
    <col min="17" max="17" width="21.875" style="0" customWidth="1"/>
    <col min="18" max="18" width="13.00390625" style="0" customWidth="1"/>
    <col min="19" max="19" width="11.25390625" style="0" customWidth="1"/>
    <col min="20" max="20" width="14.00390625" style="0" customWidth="1"/>
    <col min="21" max="21" width="13.125" style="0" customWidth="1"/>
    <col min="22" max="22" width="13.75390625" style="0" customWidth="1"/>
    <col min="23" max="23" width="14.50390625" style="0" customWidth="1"/>
    <col min="24" max="24" width="17.50390625" style="0" customWidth="1"/>
    <col min="25" max="25" width="20.375" style="0" customWidth="1"/>
  </cols>
  <sheetData>
    <row r="1" spans="1:2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</row>
    <row r="2" spans="1:25" ht="3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3" ht="21" customHeight="1">
      <c r="A3" t="s">
        <v>1</v>
      </c>
      <c r="D3" s="2" t="s">
        <v>2</v>
      </c>
      <c r="E3" s="2"/>
      <c r="F3" s="2"/>
      <c r="G3" s="2"/>
      <c r="H3" s="2"/>
      <c r="I3" s="2"/>
      <c r="J3" s="2" t="s">
        <v>3</v>
      </c>
      <c r="K3" s="2"/>
      <c r="L3" s="2"/>
      <c r="M3" s="2"/>
      <c r="N3" s="2"/>
      <c r="O3" s="2"/>
      <c r="P3" s="2"/>
      <c r="Q3" s="2"/>
      <c r="R3" s="2"/>
      <c r="S3" s="2"/>
      <c r="T3" s="31"/>
      <c r="U3" s="32"/>
      <c r="V3" s="32"/>
      <c r="W3" s="32"/>
    </row>
    <row r="4" spans="1:25" ht="39" customHeight="1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6"/>
      <c r="I4" s="6"/>
      <c r="J4" s="6"/>
      <c r="K4" s="6"/>
      <c r="L4" s="5" t="s">
        <v>11</v>
      </c>
      <c r="M4" s="6"/>
      <c r="N4" s="6"/>
      <c r="O4" s="6"/>
      <c r="P4" s="6"/>
      <c r="Q4" s="10" t="s">
        <v>4</v>
      </c>
      <c r="R4" s="33" t="s">
        <v>12</v>
      </c>
      <c r="S4" s="34" t="s">
        <v>13</v>
      </c>
      <c r="T4" s="34" t="s">
        <v>14</v>
      </c>
      <c r="U4" s="35" t="s">
        <v>15</v>
      </c>
      <c r="V4" s="36" t="s">
        <v>16</v>
      </c>
      <c r="W4" s="37" t="s">
        <v>17</v>
      </c>
      <c r="X4" s="38" t="s">
        <v>18</v>
      </c>
      <c r="Y4" s="52" t="s">
        <v>19</v>
      </c>
    </row>
    <row r="5" spans="1:25" ht="43.5" customHeight="1">
      <c r="A5" s="7"/>
      <c r="B5" s="8"/>
      <c r="C5" s="8"/>
      <c r="D5" s="8"/>
      <c r="E5" s="8"/>
      <c r="F5" s="8"/>
      <c r="G5" s="9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9" t="s">
        <v>20</v>
      </c>
      <c r="M5" s="10" t="s">
        <v>21</v>
      </c>
      <c r="N5" s="10" t="s">
        <v>22</v>
      </c>
      <c r="O5" s="10" t="s">
        <v>23</v>
      </c>
      <c r="P5" s="30" t="s">
        <v>24</v>
      </c>
      <c r="Q5" s="10"/>
      <c r="R5" s="33"/>
      <c r="S5" s="39"/>
      <c r="T5" s="39"/>
      <c r="U5" s="35"/>
      <c r="V5" s="40"/>
      <c r="W5" s="41"/>
      <c r="X5" s="42"/>
      <c r="Y5" s="53"/>
    </row>
    <row r="6" spans="1:25" ht="21.75" customHeight="1">
      <c r="A6" s="11" t="s">
        <v>25</v>
      </c>
      <c r="B6" s="12"/>
      <c r="C6" s="13">
        <f aca="true" t="shared" si="0" ref="C6:Y6">C7+C16</f>
        <v>12539</v>
      </c>
      <c r="D6" s="14"/>
      <c r="E6" s="14">
        <f t="shared" si="0"/>
        <v>10150</v>
      </c>
      <c r="F6" s="14">
        <v>200</v>
      </c>
      <c r="G6" s="14">
        <f t="shared" si="0"/>
        <v>9068150</v>
      </c>
      <c r="H6" s="14">
        <f t="shared" si="0"/>
        <v>7254520</v>
      </c>
      <c r="I6" s="14">
        <f t="shared" si="0"/>
        <v>1269541</v>
      </c>
      <c r="J6" s="14">
        <f t="shared" si="0"/>
        <v>272044.5</v>
      </c>
      <c r="K6" s="14">
        <f t="shared" si="0"/>
        <v>272044.5</v>
      </c>
      <c r="L6" s="14">
        <f t="shared" si="0"/>
        <v>2030000</v>
      </c>
      <c r="M6" s="14">
        <f t="shared" si="0"/>
        <v>1624000</v>
      </c>
      <c r="N6" s="14">
        <f t="shared" si="0"/>
        <v>284200.00000000006</v>
      </c>
      <c r="O6" s="14">
        <f t="shared" si="0"/>
        <v>60900</v>
      </c>
      <c r="P6" s="14">
        <f t="shared" si="0"/>
        <v>60900</v>
      </c>
      <c r="Q6" s="11" t="s">
        <v>25</v>
      </c>
      <c r="R6" s="43">
        <f aca="true" t="shared" si="1" ref="R6:W6">R7+R16</f>
        <v>62700</v>
      </c>
      <c r="S6" s="43">
        <f t="shared" si="1"/>
        <v>250800</v>
      </c>
      <c r="T6" s="43">
        <f t="shared" si="1"/>
        <v>8565020</v>
      </c>
      <c r="U6" s="44">
        <f t="shared" si="1"/>
        <v>6450800</v>
      </c>
      <c r="V6" s="45">
        <f t="shared" si="1"/>
        <v>1612700</v>
      </c>
      <c r="W6" s="45">
        <f t="shared" si="1"/>
        <v>501600</v>
      </c>
      <c r="X6" s="46"/>
      <c r="Y6" s="54"/>
    </row>
    <row r="7" spans="1:25" ht="21.75" customHeight="1">
      <c r="A7" s="11" t="s">
        <v>26</v>
      </c>
      <c r="B7" s="12"/>
      <c r="C7" s="13">
        <f>SUM(C8:C15)</f>
        <v>4589</v>
      </c>
      <c r="D7" s="13">
        <v>850</v>
      </c>
      <c r="E7" s="13">
        <f aca="true" t="shared" si="2" ref="E7:Y7">E8+E9+E10+E11+E12+E13+E14+E15</f>
        <v>4316</v>
      </c>
      <c r="F7" s="13">
        <v>200</v>
      </c>
      <c r="G7" s="14">
        <f t="shared" si="2"/>
        <v>3900650</v>
      </c>
      <c r="H7" s="14">
        <f t="shared" si="2"/>
        <v>3120520</v>
      </c>
      <c r="I7" s="14">
        <f t="shared" si="2"/>
        <v>546091</v>
      </c>
      <c r="J7" s="14">
        <f t="shared" si="2"/>
        <v>117019.5</v>
      </c>
      <c r="K7" s="14">
        <f t="shared" si="2"/>
        <v>117019.5</v>
      </c>
      <c r="L7" s="14">
        <f t="shared" si="2"/>
        <v>863200</v>
      </c>
      <c r="M7" s="14">
        <f t="shared" si="2"/>
        <v>690560</v>
      </c>
      <c r="N7" s="14">
        <f t="shared" si="2"/>
        <v>120848.00000000001</v>
      </c>
      <c r="O7" s="14">
        <f t="shared" si="2"/>
        <v>25896</v>
      </c>
      <c r="P7" s="14">
        <f t="shared" si="2"/>
        <v>25896</v>
      </c>
      <c r="Q7" s="11" t="s">
        <v>26</v>
      </c>
      <c r="R7" s="43">
        <f aca="true" t="shared" si="3" ref="R7:W7">R8+R9+R10+R11+R12+R13+R14+R15</f>
        <v>22900</v>
      </c>
      <c r="S7" s="43">
        <f t="shared" si="3"/>
        <v>91800</v>
      </c>
      <c r="T7" s="43">
        <f t="shared" si="3"/>
        <v>3696380</v>
      </c>
      <c r="U7" s="43">
        <f t="shared" si="3"/>
        <v>2810200</v>
      </c>
      <c r="V7" s="45">
        <f t="shared" si="3"/>
        <v>702600</v>
      </c>
      <c r="W7" s="45">
        <f t="shared" si="3"/>
        <v>183600</v>
      </c>
      <c r="X7" s="46"/>
      <c r="Y7" s="54"/>
    </row>
    <row r="8" spans="1:25" ht="18.75" customHeight="1">
      <c r="A8" s="15" t="s">
        <v>27</v>
      </c>
      <c r="B8" s="16" t="s">
        <v>28</v>
      </c>
      <c r="C8" s="17">
        <v>2188</v>
      </c>
      <c r="D8" s="10">
        <v>850</v>
      </c>
      <c r="E8" s="18">
        <v>1992</v>
      </c>
      <c r="F8" s="10">
        <v>200</v>
      </c>
      <c r="G8" s="19">
        <f aca="true" t="shared" si="4" ref="G8:G15">C8*D8</f>
        <v>1859800</v>
      </c>
      <c r="H8" s="19">
        <f aca="true" t="shared" si="5" ref="H8:H15">G8*0.8</f>
        <v>1487840</v>
      </c>
      <c r="I8" s="19">
        <f aca="true" t="shared" si="6" ref="I8:I15">G8*0.14</f>
        <v>260372.00000000003</v>
      </c>
      <c r="J8" s="19">
        <f aca="true" t="shared" si="7" ref="J8:J15">G8*0.03</f>
        <v>55794</v>
      </c>
      <c r="K8" s="19">
        <f aca="true" t="shared" si="8" ref="K8:K15">G8*0.03</f>
        <v>55794</v>
      </c>
      <c r="L8" s="19">
        <f aca="true" t="shared" si="9" ref="L8:L15">E8*F8</f>
        <v>398400</v>
      </c>
      <c r="M8" s="19">
        <f aca="true" t="shared" si="10" ref="M8:M15">L8*0.8</f>
        <v>318720</v>
      </c>
      <c r="N8" s="19">
        <f aca="true" t="shared" si="11" ref="N8:N15">L8*0.14</f>
        <v>55776.00000000001</v>
      </c>
      <c r="O8" s="19">
        <f aca="true" t="shared" si="12" ref="O8:O15">L8*0.03</f>
        <v>11952</v>
      </c>
      <c r="P8" s="19">
        <f aca="true" t="shared" si="13" ref="P8:P15">L8*0.03</f>
        <v>11952</v>
      </c>
      <c r="Q8" s="15" t="s">
        <v>27</v>
      </c>
      <c r="R8" s="19">
        <f>C8*5-5</f>
        <v>10935</v>
      </c>
      <c r="S8" s="19">
        <f>C8*20+20</f>
        <v>43780</v>
      </c>
      <c r="T8" s="47">
        <f>H8+M8-R8-S8</f>
        <v>1751845</v>
      </c>
      <c r="U8" s="47">
        <v>1331404</v>
      </c>
      <c r="V8" s="48">
        <v>332901</v>
      </c>
      <c r="W8" s="48">
        <f>T8-U8-V8</f>
        <v>87540</v>
      </c>
      <c r="X8" s="49" t="s">
        <v>29</v>
      </c>
      <c r="Y8" s="54" t="s">
        <v>30</v>
      </c>
    </row>
    <row r="9" spans="1:25" ht="18.75" customHeight="1">
      <c r="A9" s="15" t="s">
        <v>31</v>
      </c>
      <c r="B9" s="16" t="s">
        <v>28</v>
      </c>
      <c r="C9" s="17">
        <v>564</v>
      </c>
      <c r="D9" s="10">
        <v>850</v>
      </c>
      <c r="E9" s="18">
        <v>558</v>
      </c>
      <c r="F9" s="10">
        <v>200</v>
      </c>
      <c r="G9" s="19">
        <f t="shared" si="4"/>
        <v>479400</v>
      </c>
      <c r="H9" s="19">
        <f t="shared" si="5"/>
        <v>383520</v>
      </c>
      <c r="I9" s="19">
        <f t="shared" si="6"/>
        <v>67116</v>
      </c>
      <c r="J9" s="19">
        <f t="shared" si="7"/>
        <v>14382</v>
      </c>
      <c r="K9" s="19">
        <f t="shared" si="8"/>
        <v>14382</v>
      </c>
      <c r="L9" s="19">
        <f t="shared" si="9"/>
        <v>111600</v>
      </c>
      <c r="M9" s="19">
        <f t="shared" si="10"/>
        <v>89280</v>
      </c>
      <c r="N9" s="19">
        <f t="shared" si="11"/>
        <v>15624.000000000002</v>
      </c>
      <c r="O9" s="19">
        <f t="shared" si="12"/>
        <v>3348</v>
      </c>
      <c r="P9" s="19">
        <f t="shared" si="13"/>
        <v>3348</v>
      </c>
      <c r="Q9" s="15" t="s">
        <v>31</v>
      </c>
      <c r="R9" s="19">
        <f>C9*5-10</f>
        <v>2810</v>
      </c>
      <c r="S9" s="19">
        <f aca="true" t="shared" si="14" ref="S9:S15">C9*20</f>
        <v>11280</v>
      </c>
      <c r="T9" s="47">
        <f aca="true" t="shared" si="15" ref="T9:T15">H9+M9-R9-S9</f>
        <v>458710</v>
      </c>
      <c r="U9" s="47">
        <v>348920</v>
      </c>
      <c r="V9" s="48">
        <v>87230</v>
      </c>
      <c r="W9" s="48">
        <f aca="true" t="shared" si="16" ref="W9:W25">T9-U9-V9</f>
        <v>22560</v>
      </c>
      <c r="X9" s="49" t="s">
        <v>29</v>
      </c>
      <c r="Y9" s="54" t="s">
        <v>30</v>
      </c>
    </row>
    <row r="10" spans="1:25" ht="18.75" customHeight="1">
      <c r="A10" s="15" t="s">
        <v>32</v>
      </c>
      <c r="B10" s="16" t="s">
        <v>28</v>
      </c>
      <c r="C10" s="17">
        <v>518</v>
      </c>
      <c r="D10" s="10">
        <v>850</v>
      </c>
      <c r="E10" s="18">
        <v>506</v>
      </c>
      <c r="F10" s="10">
        <v>200</v>
      </c>
      <c r="G10" s="19">
        <f t="shared" si="4"/>
        <v>440300</v>
      </c>
      <c r="H10" s="19">
        <f t="shared" si="5"/>
        <v>352240</v>
      </c>
      <c r="I10" s="19">
        <f t="shared" si="6"/>
        <v>61642.00000000001</v>
      </c>
      <c r="J10" s="19">
        <f t="shared" si="7"/>
        <v>13209</v>
      </c>
      <c r="K10" s="19">
        <f t="shared" si="8"/>
        <v>13209</v>
      </c>
      <c r="L10" s="19">
        <f t="shared" si="9"/>
        <v>101200</v>
      </c>
      <c r="M10" s="19">
        <f t="shared" si="10"/>
        <v>80960</v>
      </c>
      <c r="N10" s="19">
        <f t="shared" si="11"/>
        <v>14168.000000000002</v>
      </c>
      <c r="O10" s="19">
        <f t="shared" si="12"/>
        <v>3036</v>
      </c>
      <c r="P10" s="19">
        <f t="shared" si="13"/>
        <v>3036</v>
      </c>
      <c r="Q10" s="15" t="s">
        <v>32</v>
      </c>
      <c r="R10" s="19">
        <f aca="true" t="shared" si="17" ref="R10:R15">C10*5-5</f>
        <v>2585</v>
      </c>
      <c r="S10" s="19">
        <f t="shared" si="14"/>
        <v>10360</v>
      </c>
      <c r="T10" s="47">
        <f t="shared" si="15"/>
        <v>420255</v>
      </c>
      <c r="U10" s="47">
        <v>319628</v>
      </c>
      <c r="V10" s="48">
        <v>79907</v>
      </c>
      <c r="W10" s="48">
        <f t="shared" si="16"/>
        <v>20720</v>
      </c>
      <c r="X10" s="49" t="s">
        <v>29</v>
      </c>
      <c r="Y10" s="54" t="s">
        <v>30</v>
      </c>
    </row>
    <row r="11" spans="1:25" ht="18.75" customHeight="1">
      <c r="A11" s="15" t="s">
        <v>33</v>
      </c>
      <c r="B11" s="16" t="s">
        <v>34</v>
      </c>
      <c r="C11" s="17">
        <v>140</v>
      </c>
      <c r="D11" s="10">
        <v>850</v>
      </c>
      <c r="E11" s="18">
        <v>140</v>
      </c>
      <c r="F11" s="10">
        <v>200</v>
      </c>
      <c r="G11" s="19">
        <f t="shared" si="4"/>
        <v>119000</v>
      </c>
      <c r="H11" s="19">
        <f t="shared" si="5"/>
        <v>95200</v>
      </c>
      <c r="I11" s="19">
        <f t="shared" si="6"/>
        <v>16660</v>
      </c>
      <c r="J11" s="19">
        <f t="shared" si="7"/>
        <v>3570</v>
      </c>
      <c r="K11" s="19">
        <f t="shared" si="8"/>
        <v>3570</v>
      </c>
      <c r="L11" s="19">
        <f t="shared" si="9"/>
        <v>28000</v>
      </c>
      <c r="M11" s="19">
        <f t="shared" si="10"/>
        <v>22400</v>
      </c>
      <c r="N11" s="19">
        <f t="shared" si="11"/>
        <v>3920.0000000000005</v>
      </c>
      <c r="O11" s="19">
        <f t="shared" si="12"/>
        <v>840</v>
      </c>
      <c r="P11" s="19">
        <f t="shared" si="13"/>
        <v>840</v>
      </c>
      <c r="Q11" s="15" t="s">
        <v>33</v>
      </c>
      <c r="R11" s="19">
        <f t="shared" si="17"/>
        <v>695</v>
      </c>
      <c r="S11" s="19">
        <f t="shared" si="14"/>
        <v>2800</v>
      </c>
      <c r="T11" s="47">
        <f t="shared" si="15"/>
        <v>114105</v>
      </c>
      <c r="U11" s="47">
        <v>86804</v>
      </c>
      <c r="V11" s="48">
        <v>21701</v>
      </c>
      <c r="W11" s="48">
        <f t="shared" si="16"/>
        <v>5600</v>
      </c>
      <c r="X11" s="49" t="s">
        <v>29</v>
      </c>
      <c r="Y11" s="54" t="s">
        <v>30</v>
      </c>
    </row>
    <row r="12" spans="1:25" ht="18.75" customHeight="1">
      <c r="A12" s="15" t="s">
        <v>35</v>
      </c>
      <c r="B12" s="20" t="s">
        <v>28</v>
      </c>
      <c r="C12" s="21">
        <v>73</v>
      </c>
      <c r="D12" s="10">
        <v>850</v>
      </c>
      <c r="E12" s="18">
        <v>72</v>
      </c>
      <c r="F12" s="10">
        <v>200</v>
      </c>
      <c r="G12" s="19">
        <f t="shared" si="4"/>
        <v>62050</v>
      </c>
      <c r="H12" s="19">
        <f t="shared" si="5"/>
        <v>49640</v>
      </c>
      <c r="I12" s="19">
        <f t="shared" si="6"/>
        <v>8687</v>
      </c>
      <c r="J12" s="19">
        <f t="shared" si="7"/>
        <v>1861.5</v>
      </c>
      <c r="K12" s="19">
        <f t="shared" si="8"/>
        <v>1861.5</v>
      </c>
      <c r="L12" s="19">
        <f t="shared" si="9"/>
        <v>14400</v>
      </c>
      <c r="M12" s="19">
        <f t="shared" si="10"/>
        <v>11520</v>
      </c>
      <c r="N12" s="19">
        <f t="shared" si="11"/>
        <v>2016.0000000000002</v>
      </c>
      <c r="O12" s="19">
        <f t="shared" si="12"/>
        <v>432</v>
      </c>
      <c r="P12" s="19">
        <f t="shared" si="13"/>
        <v>432</v>
      </c>
      <c r="Q12" s="15" t="s">
        <v>35</v>
      </c>
      <c r="R12" s="19">
        <f t="shared" si="17"/>
        <v>360</v>
      </c>
      <c r="S12" s="19">
        <f t="shared" si="14"/>
        <v>1460</v>
      </c>
      <c r="T12" s="47">
        <f t="shared" si="15"/>
        <v>59340</v>
      </c>
      <c r="U12" s="47">
        <v>45136</v>
      </c>
      <c r="V12" s="48">
        <v>11284</v>
      </c>
      <c r="W12" s="48">
        <f t="shared" si="16"/>
        <v>2920</v>
      </c>
      <c r="X12" s="49" t="s">
        <v>29</v>
      </c>
      <c r="Y12" s="54" t="s">
        <v>30</v>
      </c>
    </row>
    <row r="13" spans="1:25" ht="18.75" customHeight="1">
      <c r="A13" s="15" t="s">
        <v>36</v>
      </c>
      <c r="B13" s="20" t="s">
        <v>34</v>
      </c>
      <c r="C13" s="21">
        <v>74</v>
      </c>
      <c r="D13" s="10">
        <v>850</v>
      </c>
      <c r="E13" s="18">
        <v>74</v>
      </c>
      <c r="F13" s="10">
        <v>200</v>
      </c>
      <c r="G13" s="19">
        <f t="shared" si="4"/>
        <v>62900</v>
      </c>
      <c r="H13" s="19">
        <f t="shared" si="5"/>
        <v>50320</v>
      </c>
      <c r="I13" s="19">
        <f t="shared" si="6"/>
        <v>8806</v>
      </c>
      <c r="J13" s="19">
        <f t="shared" si="7"/>
        <v>1887</v>
      </c>
      <c r="K13" s="19">
        <f t="shared" si="8"/>
        <v>1887</v>
      </c>
      <c r="L13" s="19">
        <f t="shared" si="9"/>
        <v>14800</v>
      </c>
      <c r="M13" s="19">
        <f t="shared" si="10"/>
        <v>11840</v>
      </c>
      <c r="N13" s="19">
        <f t="shared" si="11"/>
        <v>2072</v>
      </c>
      <c r="O13" s="19">
        <f t="shared" si="12"/>
        <v>444</v>
      </c>
      <c r="P13" s="19">
        <f t="shared" si="13"/>
        <v>444</v>
      </c>
      <c r="Q13" s="15" t="s">
        <v>36</v>
      </c>
      <c r="R13" s="19">
        <f t="shared" si="17"/>
        <v>365</v>
      </c>
      <c r="S13" s="19">
        <f t="shared" si="14"/>
        <v>1480</v>
      </c>
      <c r="T13" s="47">
        <f t="shared" si="15"/>
        <v>60315</v>
      </c>
      <c r="U13" s="47">
        <v>45884</v>
      </c>
      <c r="V13" s="48">
        <v>11471</v>
      </c>
      <c r="W13" s="48">
        <f t="shared" si="16"/>
        <v>2960</v>
      </c>
      <c r="X13" s="49" t="s">
        <v>29</v>
      </c>
      <c r="Y13" s="54" t="s">
        <v>30</v>
      </c>
    </row>
    <row r="14" spans="1:25" ht="18.75" customHeight="1">
      <c r="A14" s="15" t="s">
        <v>37</v>
      </c>
      <c r="B14" s="20" t="s">
        <v>34</v>
      </c>
      <c r="C14" s="21">
        <v>68</v>
      </c>
      <c r="D14" s="10">
        <v>850</v>
      </c>
      <c r="E14" s="18">
        <v>66</v>
      </c>
      <c r="F14" s="10">
        <v>200</v>
      </c>
      <c r="G14" s="19">
        <f t="shared" si="4"/>
        <v>57800</v>
      </c>
      <c r="H14" s="19">
        <f t="shared" si="5"/>
        <v>46240</v>
      </c>
      <c r="I14" s="19">
        <f t="shared" si="6"/>
        <v>8092.000000000001</v>
      </c>
      <c r="J14" s="19">
        <f t="shared" si="7"/>
        <v>1734</v>
      </c>
      <c r="K14" s="19">
        <f t="shared" si="8"/>
        <v>1734</v>
      </c>
      <c r="L14" s="19">
        <f t="shared" si="9"/>
        <v>13200</v>
      </c>
      <c r="M14" s="19">
        <f t="shared" si="10"/>
        <v>10560</v>
      </c>
      <c r="N14" s="19">
        <f t="shared" si="11"/>
        <v>1848.0000000000002</v>
      </c>
      <c r="O14" s="19">
        <f t="shared" si="12"/>
        <v>396</v>
      </c>
      <c r="P14" s="19">
        <f t="shared" si="13"/>
        <v>396</v>
      </c>
      <c r="Q14" s="15" t="s">
        <v>37</v>
      </c>
      <c r="R14" s="19">
        <f t="shared" si="17"/>
        <v>335</v>
      </c>
      <c r="S14" s="19">
        <f t="shared" si="14"/>
        <v>1360</v>
      </c>
      <c r="T14" s="47">
        <f t="shared" si="15"/>
        <v>55105</v>
      </c>
      <c r="U14" s="47">
        <v>41908</v>
      </c>
      <c r="V14" s="48">
        <v>10477</v>
      </c>
      <c r="W14" s="48">
        <f>T14-U14-V14+20</f>
        <v>2740</v>
      </c>
      <c r="X14" s="49" t="s">
        <v>29</v>
      </c>
      <c r="Y14" s="54" t="s">
        <v>30</v>
      </c>
    </row>
    <row r="15" spans="1:25" ht="18.75" customHeight="1">
      <c r="A15" s="15" t="s">
        <v>38</v>
      </c>
      <c r="B15" s="16" t="s">
        <v>28</v>
      </c>
      <c r="C15" s="17">
        <v>964</v>
      </c>
      <c r="D15" s="10">
        <v>850</v>
      </c>
      <c r="E15" s="18">
        <v>908</v>
      </c>
      <c r="F15" s="10">
        <v>200</v>
      </c>
      <c r="G15" s="19">
        <f t="shared" si="4"/>
        <v>819400</v>
      </c>
      <c r="H15" s="19">
        <f t="shared" si="5"/>
        <v>655520</v>
      </c>
      <c r="I15" s="19">
        <f t="shared" si="6"/>
        <v>114716.00000000001</v>
      </c>
      <c r="J15" s="19">
        <f t="shared" si="7"/>
        <v>24582</v>
      </c>
      <c r="K15" s="19">
        <f t="shared" si="8"/>
        <v>24582</v>
      </c>
      <c r="L15" s="19">
        <f t="shared" si="9"/>
        <v>181600</v>
      </c>
      <c r="M15" s="19">
        <f t="shared" si="10"/>
        <v>145280</v>
      </c>
      <c r="N15" s="19">
        <f t="shared" si="11"/>
        <v>25424.000000000004</v>
      </c>
      <c r="O15" s="19">
        <f t="shared" si="12"/>
        <v>5448</v>
      </c>
      <c r="P15" s="19">
        <f t="shared" si="13"/>
        <v>5448</v>
      </c>
      <c r="Q15" s="15" t="s">
        <v>39</v>
      </c>
      <c r="R15" s="19">
        <f t="shared" si="17"/>
        <v>4815</v>
      </c>
      <c r="S15" s="19">
        <f t="shared" si="14"/>
        <v>19280</v>
      </c>
      <c r="T15" s="47">
        <f t="shared" si="15"/>
        <v>776705</v>
      </c>
      <c r="U15" s="47">
        <v>590516</v>
      </c>
      <c r="V15" s="48">
        <v>147629</v>
      </c>
      <c r="W15" s="48">
        <f t="shared" si="16"/>
        <v>38560</v>
      </c>
      <c r="X15" s="50"/>
      <c r="Y15" s="55"/>
    </row>
    <row r="16" spans="1:25" ht="21.75" customHeight="1">
      <c r="A16" s="22" t="s">
        <v>40</v>
      </c>
      <c r="B16" s="12"/>
      <c r="C16" s="23">
        <f aca="true" t="shared" si="18" ref="C16:Y16">C17+C18+C19+C20+C21+C22+C23+C24+C25</f>
        <v>7950</v>
      </c>
      <c r="D16" s="13">
        <v>650</v>
      </c>
      <c r="E16" s="23">
        <f t="shared" si="18"/>
        <v>5834</v>
      </c>
      <c r="F16" s="13">
        <v>200</v>
      </c>
      <c r="G16" s="14">
        <f t="shared" si="18"/>
        <v>5167500</v>
      </c>
      <c r="H16" s="14">
        <f t="shared" si="18"/>
        <v>4134000</v>
      </c>
      <c r="I16" s="14">
        <f t="shared" si="18"/>
        <v>723450</v>
      </c>
      <c r="J16" s="14">
        <f t="shared" si="18"/>
        <v>155025</v>
      </c>
      <c r="K16" s="14">
        <f t="shared" si="18"/>
        <v>155025</v>
      </c>
      <c r="L16" s="14">
        <f t="shared" si="18"/>
        <v>1166800</v>
      </c>
      <c r="M16" s="14">
        <f t="shared" si="18"/>
        <v>933440</v>
      </c>
      <c r="N16" s="14">
        <f t="shared" si="18"/>
        <v>163352.00000000003</v>
      </c>
      <c r="O16" s="14">
        <f t="shared" si="18"/>
        <v>35004</v>
      </c>
      <c r="P16" s="14">
        <f t="shared" si="18"/>
        <v>35004</v>
      </c>
      <c r="Q16" s="22" t="s">
        <v>40</v>
      </c>
      <c r="R16" s="43">
        <f aca="true" t="shared" si="19" ref="R16:W16">R17+R18+R19+R20+R21+R22+R23+R24+R25</f>
        <v>39800</v>
      </c>
      <c r="S16" s="43">
        <f t="shared" si="19"/>
        <v>159000</v>
      </c>
      <c r="T16" s="43">
        <f t="shared" si="19"/>
        <v>4868640</v>
      </c>
      <c r="U16" s="43">
        <f t="shared" si="19"/>
        <v>3640600</v>
      </c>
      <c r="V16" s="51">
        <f t="shared" si="19"/>
        <v>910100</v>
      </c>
      <c r="W16" s="51">
        <f t="shared" si="19"/>
        <v>318000</v>
      </c>
      <c r="X16" s="49" t="s">
        <v>41</v>
      </c>
      <c r="Y16" s="54" t="s">
        <v>30</v>
      </c>
    </row>
    <row r="17" spans="1:25" ht="18" customHeight="1">
      <c r="A17" s="15" t="s">
        <v>42</v>
      </c>
      <c r="B17" s="16" t="s">
        <v>28</v>
      </c>
      <c r="C17" s="24">
        <f>1689-6</f>
        <v>1683</v>
      </c>
      <c r="D17" s="10">
        <v>650</v>
      </c>
      <c r="E17" s="25"/>
      <c r="F17" s="10"/>
      <c r="G17" s="19">
        <f aca="true" t="shared" si="20" ref="G17:G25">C17*D17</f>
        <v>1093950</v>
      </c>
      <c r="H17" s="19">
        <f aca="true" t="shared" si="21" ref="H17:H25">G17*0.8</f>
        <v>875160</v>
      </c>
      <c r="I17" s="19">
        <f aca="true" t="shared" si="22" ref="I17:I25">G17*0.14</f>
        <v>153153.00000000003</v>
      </c>
      <c r="J17" s="19">
        <f aca="true" t="shared" si="23" ref="J17:J25">G17*0.03</f>
        <v>32818.5</v>
      </c>
      <c r="K17" s="19">
        <f aca="true" t="shared" si="24" ref="K17:K25">G17*0.03</f>
        <v>32818.5</v>
      </c>
      <c r="L17" s="19">
        <f aca="true" t="shared" si="25" ref="L17:L25">E17*F17</f>
        <v>0</v>
      </c>
      <c r="M17" s="19">
        <f aca="true" t="shared" si="26" ref="M17:M25">L17*0.8</f>
        <v>0</v>
      </c>
      <c r="N17" s="19">
        <f aca="true" t="shared" si="27" ref="N17:N25">L17*0.14</f>
        <v>0</v>
      </c>
      <c r="O17" s="19">
        <f aca="true" t="shared" si="28" ref="O17:O25">L17*0.03</f>
        <v>0</v>
      </c>
      <c r="P17" s="19">
        <f aca="true" t="shared" si="29" ref="P17:P25">L17*0.03</f>
        <v>0</v>
      </c>
      <c r="Q17" s="15" t="s">
        <v>42</v>
      </c>
      <c r="R17" s="19">
        <f>C17*5+5</f>
        <v>8420</v>
      </c>
      <c r="S17" s="19">
        <f>C17*20</f>
        <v>33660</v>
      </c>
      <c r="T17" s="47">
        <f aca="true" t="shared" si="30" ref="T16:T25">H17+M17-R17-S17</f>
        <v>833080</v>
      </c>
      <c r="U17" s="47">
        <v>612608</v>
      </c>
      <c r="V17" s="48">
        <v>153152</v>
      </c>
      <c r="W17" s="48">
        <f t="shared" si="16"/>
        <v>67320</v>
      </c>
      <c r="X17" s="49" t="s">
        <v>41</v>
      </c>
      <c r="Y17" s="54" t="s">
        <v>30</v>
      </c>
    </row>
    <row r="18" spans="1:25" ht="18" customHeight="1">
      <c r="A18" s="15" t="s">
        <v>43</v>
      </c>
      <c r="B18" s="16" t="s">
        <v>28</v>
      </c>
      <c r="C18" s="26">
        <f>1538-3</f>
        <v>1535</v>
      </c>
      <c r="D18" s="10">
        <v>650</v>
      </c>
      <c r="E18" s="27">
        <v>1525</v>
      </c>
      <c r="F18" s="10">
        <v>200</v>
      </c>
      <c r="G18" s="19">
        <f t="shared" si="20"/>
        <v>997750</v>
      </c>
      <c r="H18" s="19">
        <f t="shared" si="21"/>
        <v>798200</v>
      </c>
      <c r="I18" s="19">
        <f t="shared" si="22"/>
        <v>139685</v>
      </c>
      <c r="J18" s="19">
        <f t="shared" si="23"/>
        <v>29932.5</v>
      </c>
      <c r="K18" s="19">
        <f t="shared" si="24"/>
        <v>29932.5</v>
      </c>
      <c r="L18" s="19">
        <f t="shared" si="25"/>
        <v>305000</v>
      </c>
      <c r="M18" s="19">
        <f t="shared" si="26"/>
        <v>244000</v>
      </c>
      <c r="N18" s="19">
        <f t="shared" si="27"/>
        <v>42700.00000000001</v>
      </c>
      <c r="O18" s="19">
        <f t="shared" si="28"/>
        <v>9150</v>
      </c>
      <c r="P18" s="19">
        <f t="shared" si="29"/>
        <v>9150</v>
      </c>
      <c r="Q18" s="15" t="s">
        <v>43</v>
      </c>
      <c r="R18" s="19">
        <f>C18*5+5</f>
        <v>7680</v>
      </c>
      <c r="S18" s="19">
        <f aca="true" t="shared" si="31" ref="S18:S25">C18*20</f>
        <v>30700</v>
      </c>
      <c r="T18" s="47">
        <f t="shared" si="30"/>
        <v>1003820</v>
      </c>
      <c r="U18" s="47">
        <v>753936</v>
      </c>
      <c r="V18" s="48">
        <v>188484</v>
      </c>
      <c r="W18" s="48">
        <f t="shared" si="16"/>
        <v>61400</v>
      </c>
      <c r="X18" s="49" t="s">
        <v>41</v>
      </c>
      <c r="Y18" s="54" t="s">
        <v>30</v>
      </c>
    </row>
    <row r="19" spans="1:25" ht="18" customHeight="1">
      <c r="A19" s="15" t="s">
        <v>44</v>
      </c>
      <c r="B19" s="16" t="s">
        <v>28</v>
      </c>
      <c r="C19" s="26">
        <f>1009-8</f>
        <v>1001</v>
      </c>
      <c r="D19" s="10">
        <v>650</v>
      </c>
      <c r="E19" s="27">
        <v>919</v>
      </c>
      <c r="F19" s="10">
        <v>200</v>
      </c>
      <c r="G19" s="19">
        <f t="shared" si="20"/>
        <v>650650</v>
      </c>
      <c r="H19" s="19">
        <f t="shared" si="21"/>
        <v>520520</v>
      </c>
      <c r="I19" s="19">
        <f t="shared" si="22"/>
        <v>91091.00000000001</v>
      </c>
      <c r="J19" s="19">
        <f t="shared" si="23"/>
        <v>19519.5</v>
      </c>
      <c r="K19" s="19">
        <f t="shared" si="24"/>
        <v>19519.5</v>
      </c>
      <c r="L19" s="19">
        <f t="shared" si="25"/>
        <v>183800</v>
      </c>
      <c r="M19" s="19">
        <f t="shared" si="26"/>
        <v>147040</v>
      </c>
      <c r="N19" s="19">
        <f t="shared" si="27"/>
        <v>25732.000000000004</v>
      </c>
      <c r="O19" s="19">
        <f t="shared" si="28"/>
        <v>5514</v>
      </c>
      <c r="P19" s="19">
        <f t="shared" si="29"/>
        <v>5514</v>
      </c>
      <c r="Q19" s="15" t="s">
        <v>44</v>
      </c>
      <c r="R19" s="19">
        <f>C19*5+10</f>
        <v>5015</v>
      </c>
      <c r="S19" s="19">
        <f t="shared" si="31"/>
        <v>20020</v>
      </c>
      <c r="T19" s="47">
        <f t="shared" si="30"/>
        <v>642525</v>
      </c>
      <c r="U19" s="47">
        <v>481988</v>
      </c>
      <c r="V19" s="48">
        <v>120497</v>
      </c>
      <c r="W19" s="48">
        <f t="shared" si="16"/>
        <v>40040</v>
      </c>
      <c r="X19" s="49" t="s">
        <v>41</v>
      </c>
      <c r="Y19" s="54" t="s">
        <v>30</v>
      </c>
    </row>
    <row r="20" spans="1:25" ht="18" customHeight="1">
      <c r="A20" s="15" t="s">
        <v>45</v>
      </c>
      <c r="B20" s="16" t="s">
        <v>28</v>
      </c>
      <c r="C20" s="26">
        <f>880-9</f>
        <v>871</v>
      </c>
      <c r="D20" s="10">
        <v>650</v>
      </c>
      <c r="E20" s="27">
        <v>832</v>
      </c>
      <c r="F20" s="10">
        <v>200</v>
      </c>
      <c r="G20" s="19">
        <f t="shared" si="20"/>
        <v>566150</v>
      </c>
      <c r="H20" s="19">
        <f t="shared" si="21"/>
        <v>452920</v>
      </c>
      <c r="I20" s="19">
        <f t="shared" si="22"/>
        <v>79261.00000000001</v>
      </c>
      <c r="J20" s="19">
        <f t="shared" si="23"/>
        <v>16984.5</v>
      </c>
      <c r="K20" s="19">
        <f t="shared" si="24"/>
        <v>16984.5</v>
      </c>
      <c r="L20" s="19">
        <f t="shared" si="25"/>
        <v>166400</v>
      </c>
      <c r="M20" s="19">
        <f t="shared" si="26"/>
        <v>133120</v>
      </c>
      <c r="N20" s="19">
        <f t="shared" si="27"/>
        <v>23296.000000000004</v>
      </c>
      <c r="O20" s="19">
        <f t="shared" si="28"/>
        <v>4992</v>
      </c>
      <c r="P20" s="19">
        <f t="shared" si="29"/>
        <v>4992</v>
      </c>
      <c r="Q20" s="15" t="s">
        <v>45</v>
      </c>
      <c r="R20" s="19">
        <f aca="true" t="shared" si="32" ref="R20:R25">C20*5+5</f>
        <v>4360</v>
      </c>
      <c r="S20" s="19">
        <f t="shared" si="31"/>
        <v>17420</v>
      </c>
      <c r="T20" s="47">
        <f t="shared" si="30"/>
        <v>564260</v>
      </c>
      <c r="U20" s="47">
        <v>423536</v>
      </c>
      <c r="V20" s="48">
        <v>105884</v>
      </c>
      <c r="W20" s="48">
        <f t="shared" si="16"/>
        <v>34840</v>
      </c>
      <c r="X20" s="49" t="s">
        <v>41</v>
      </c>
      <c r="Y20" s="54" t="s">
        <v>30</v>
      </c>
    </row>
    <row r="21" spans="1:25" ht="18" customHeight="1">
      <c r="A21" s="28" t="s">
        <v>46</v>
      </c>
      <c r="B21" s="16" t="s">
        <v>34</v>
      </c>
      <c r="C21" s="26">
        <f>319-2</f>
        <v>317</v>
      </c>
      <c r="D21" s="10">
        <v>650</v>
      </c>
      <c r="E21" s="27">
        <v>303</v>
      </c>
      <c r="F21" s="10">
        <v>200</v>
      </c>
      <c r="G21" s="19">
        <f t="shared" si="20"/>
        <v>206050</v>
      </c>
      <c r="H21" s="19">
        <f t="shared" si="21"/>
        <v>164840</v>
      </c>
      <c r="I21" s="19">
        <f t="shared" si="22"/>
        <v>28847.000000000004</v>
      </c>
      <c r="J21" s="19">
        <f t="shared" si="23"/>
        <v>6181.5</v>
      </c>
      <c r="K21" s="19">
        <f t="shared" si="24"/>
        <v>6181.5</v>
      </c>
      <c r="L21" s="19">
        <f t="shared" si="25"/>
        <v>60600</v>
      </c>
      <c r="M21" s="19">
        <f t="shared" si="26"/>
        <v>48480</v>
      </c>
      <c r="N21" s="19">
        <f t="shared" si="27"/>
        <v>8484</v>
      </c>
      <c r="O21" s="19">
        <f t="shared" si="28"/>
        <v>1818</v>
      </c>
      <c r="P21" s="19">
        <f t="shared" si="29"/>
        <v>1818</v>
      </c>
      <c r="Q21" s="28" t="s">
        <v>46</v>
      </c>
      <c r="R21" s="19">
        <f t="shared" si="32"/>
        <v>1590</v>
      </c>
      <c r="S21" s="19">
        <f t="shared" si="31"/>
        <v>6340</v>
      </c>
      <c r="T21" s="47">
        <f t="shared" si="30"/>
        <v>205390</v>
      </c>
      <c r="U21" s="47">
        <v>154168</v>
      </c>
      <c r="V21" s="48">
        <v>38542</v>
      </c>
      <c r="W21" s="48">
        <f t="shared" si="16"/>
        <v>12680</v>
      </c>
      <c r="X21" s="49" t="s">
        <v>41</v>
      </c>
      <c r="Y21" s="54" t="s">
        <v>30</v>
      </c>
    </row>
    <row r="22" spans="1:25" ht="18" customHeight="1">
      <c r="A22" s="15" t="s">
        <v>47</v>
      </c>
      <c r="B22" s="16" t="s">
        <v>28</v>
      </c>
      <c r="C22" s="26">
        <f>167+161-1</f>
        <v>327</v>
      </c>
      <c r="D22" s="10">
        <v>650</v>
      </c>
      <c r="E22" s="27">
        <v>276</v>
      </c>
      <c r="F22" s="10">
        <v>200</v>
      </c>
      <c r="G22" s="19">
        <f t="shared" si="20"/>
        <v>212550</v>
      </c>
      <c r="H22" s="19">
        <f t="shared" si="21"/>
        <v>170040</v>
      </c>
      <c r="I22" s="19">
        <f t="shared" si="22"/>
        <v>29757.000000000004</v>
      </c>
      <c r="J22" s="19">
        <f t="shared" si="23"/>
        <v>6376.5</v>
      </c>
      <c r="K22" s="19">
        <f t="shared" si="24"/>
        <v>6376.5</v>
      </c>
      <c r="L22" s="19">
        <f t="shared" si="25"/>
        <v>55200</v>
      </c>
      <c r="M22" s="19">
        <f t="shared" si="26"/>
        <v>44160</v>
      </c>
      <c r="N22" s="19">
        <f t="shared" si="27"/>
        <v>7728.000000000001</v>
      </c>
      <c r="O22" s="19">
        <f t="shared" si="28"/>
        <v>1656</v>
      </c>
      <c r="P22" s="19">
        <f t="shared" si="29"/>
        <v>1656</v>
      </c>
      <c r="Q22" s="15" t="s">
        <v>47</v>
      </c>
      <c r="R22" s="19">
        <f t="shared" si="32"/>
        <v>1640</v>
      </c>
      <c r="S22" s="19">
        <f t="shared" si="31"/>
        <v>6540</v>
      </c>
      <c r="T22" s="47">
        <f t="shared" si="30"/>
        <v>206020</v>
      </c>
      <c r="U22" s="47">
        <v>154352</v>
      </c>
      <c r="V22" s="48">
        <v>38588</v>
      </c>
      <c r="W22" s="48">
        <f t="shared" si="16"/>
        <v>13080</v>
      </c>
      <c r="X22" s="49" t="s">
        <v>41</v>
      </c>
      <c r="Y22" s="54" t="s">
        <v>30</v>
      </c>
    </row>
    <row r="23" spans="1:25" ht="18" customHeight="1">
      <c r="A23" s="15" t="s">
        <v>48</v>
      </c>
      <c r="B23" s="16" t="s">
        <v>34</v>
      </c>
      <c r="C23" s="26">
        <f>169+140-1-1</f>
        <v>307</v>
      </c>
      <c r="D23" s="10">
        <v>650</v>
      </c>
      <c r="E23" s="27">
        <v>301</v>
      </c>
      <c r="F23" s="10">
        <v>200</v>
      </c>
      <c r="G23" s="19">
        <f t="shared" si="20"/>
        <v>199550</v>
      </c>
      <c r="H23" s="19">
        <f t="shared" si="21"/>
        <v>159640</v>
      </c>
      <c r="I23" s="19">
        <f t="shared" si="22"/>
        <v>27937.000000000004</v>
      </c>
      <c r="J23" s="19">
        <f t="shared" si="23"/>
        <v>5986.5</v>
      </c>
      <c r="K23" s="19">
        <f t="shared" si="24"/>
        <v>5986.5</v>
      </c>
      <c r="L23" s="19">
        <f t="shared" si="25"/>
        <v>60200</v>
      </c>
      <c r="M23" s="19">
        <f t="shared" si="26"/>
        <v>48160</v>
      </c>
      <c r="N23" s="19">
        <f t="shared" si="27"/>
        <v>8428</v>
      </c>
      <c r="O23" s="19">
        <f t="shared" si="28"/>
        <v>1806</v>
      </c>
      <c r="P23" s="19">
        <f t="shared" si="29"/>
        <v>1806</v>
      </c>
      <c r="Q23" s="15" t="s">
        <v>48</v>
      </c>
      <c r="R23" s="19">
        <f t="shared" si="32"/>
        <v>1540</v>
      </c>
      <c r="S23" s="19">
        <f t="shared" si="31"/>
        <v>6140</v>
      </c>
      <c r="T23" s="47">
        <f t="shared" si="30"/>
        <v>200120</v>
      </c>
      <c r="U23" s="47">
        <v>150272</v>
      </c>
      <c r="V23" s="48">
        <v>37568</v>
      </c>
      <c r="W23" s="48">
        <f t="shared" si="16"/>
        <v>12280</v>
      </c>
      <c r="X23" s="49" t="s">
        <v>41</v>
      </c>
      <c r="Y23" s="54" t="s">
        <v>30</v>
      </c>
    </row>
    <row r="24" spans="1:25" ht="18" customHeight="1">
      <c r="A24" s="15" t="s">
        <v>49</v>
      </c>
      <c r="B24" s="16" t="s">
        <v>34</v>
      </c>
      <c r="C24" s="26">
        <v>142</v>
      </c>
      <c r="D24" s="10">
        <v>650</v>
      </c>
      <c r="E24" s="27">
        <v>134</v>
      </c>
      <c r="F24" s="10">
        <v>200</v>
      </c>
      <c r="G24" s="19">
        <f t="shared" si="20"/>
        <v>92300</v>
      </c>
      <c r="H24" s="19">
        <f t="shared" si="21"/>
        <v>73840</v>
      </c>
      <c r="I24" s="19">
        <f t="shared" si="22"/>
        <v>12922.000000000002</v>
      </c>
      <c r="J24" s="19">
        <f t="shared" si="23"/>
        <v>2769</v>
      </c>
      <c r="K24" s="19">
        <f t="shared" si="24"/>
        <v>2769</v>
      </c>
      <c r="L24" s="19">
        <f t="shared" si="25"/>
        <v>26800</v>
      </c>
      <c r="M24" s="19">
        <f t="shared" si="26"/>
        <v>21440</v>
      </c>
      <c r="N24" s="19">
        <f t="shared" si="27"/>
        <v>3752.0000000000005</v>
      </c>
      <c r="O24" s="19">
        <f t="shared" si="28"/>
        <v>804</v>
      </c>
      <c r="P24" s="19">
        <f t="shared" si="29"/>
        <v>804</v>
      </c>
      <c r="Q24" s="15" t="s">
        <v>49</v>
      </c>
      <c r="R24" s="19">
        <f t="shared" si="32"/>
        <v>715</v>
      </c>
      <c r="S24" s="19">
        <f t="shared" si="31"/>
        <v>2840</v>
      </c>
      <c r="T24" s="47">
        <f t="shared" si="30"/>
        <v>91725</v>
      </c>
      <c r="U24" s="47">
        <v>68924</v>
      </c>
      <c r="V24" s="48">
        <v>17181</v>
      </c>
      <c r="W24" s="48">
        <f>T24-U24-V24+60</f>
        <v>5680</v>
      </c>
      <c r="X24" s="49" t="s">
        <v>41</v>
      </c>
      <c r="Y24" s="54" t="s">
        <v>30</v>
      </c>
    </row>
    <row r="25" spans="1:25" ht="18" customHeight="1">
      <c r="A25" s="15" t="s">
        <v>50</v>
      </c>
      <c r="B25" s="16" t="s">
        <v>28</v>
      </c>
      <c r="C25" s="26">
        <f>1772-5</f>
        <v>1767</v>
      </c>
      <c r="D25" s="10">
        <v>650</v>
      </c>
      <c r="E25" s="29">
        <v>1544</v>
      </c>
      <c r="F25" s="10">
        <v>200</v>
      </c>
      <c r="G25" s="19">
        <f t="shared" si="20"/>
        <v>1148550</v>
      </c>
      <c r="H25" s="19">
        <f t="shared" si="21"/>
        <v>918840</v>
      </c>
      <c r="I25" s="19">
        <f t="shared" si="22"/>
        <v>160797.00000000003</v>
      </c>
      <c r="J25" s="19">
        <f t="shared" si="23"/>
        <v>34456.5</v>
      </c>
      <c r="K25" s="19">
        <f t="shared" si="24"/>
        <v>34456.5</v>
      </c>
      <c r="L25" s="19">
        <f t="shared" si="25"/>
        <v>308800</v>
      </c>
      <c r="M25" s="19">
        <f t="shared" si="26"/>
        <v>247040</v>
      </c>
      <c r="N25" s="19">
        <f t="shared" si="27"/>
        <v>43232.00000000001</v>
      </c>
      <c r="O25" s="19">
        <f t="shared" si="28"/>
        <v>9264</v>
      </c>
      <c r="P25" s="19">
        <f t="shared" si="29"/>
        <v>9264</v>
      </c>
      <c r="Q25" s="15" t="s">
        <v>51</v>
      </c>
      <c r="R25" s="19">
        <f t="shared" si="32"/>
        <v>8840</v>
      </c>
      <c r="S25" s="19">
        <f t="shared" si="31"/>
        <v>35340</v>
      </c>
      <c r="T25" s="47">
        <f t="shared" si="30"/>
        <v>1121700</v>
      </c>
      <c r="U25" s="47">
        <v>840816</v>
      </c>
      <c r="V25" s="48">
        <v>210204</v>
      </c>
      <c r="W25" s="48">
        <f t="shared" si="16"/>
        <v>70680</v>
      </c>
      <c r="X25" s="49" t="s">
        <v>41</v>
      </c>
      <c r="Y25" s="54" t="s">
        <v>30</v>
      </c>
    </row>
  </sheetData>
  <sheetProtection/>
  <mergeCells count="19">
    <mergeCell ref="G4:K4"/>
    <mergeCell ref="L4:P4"/>
    <mergeCell ref="A4:A5"/>
    <mergeCell ref="B4:B5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1:P2"/>
    <mergeCell ref="Q1:Y2"/>
  </mergeCells>
  <printOptions horizontalCentered="1" verticalCentered="1"/>
  <pageMargins left="0" right="0" top="0.19" bottom="0.39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jujumao</dc:creator>
  <cp:keywords/>
  <dc:description/>
  <cp:lastModifiedBy>User</cp:lastModifiedBy>
  <cp:lastPrinted>2017-03-07T03:10:02Z</cp:lastPrinted>
  <dcterms:created xsi:type="dcterms:W3CDTF">2008-03-25T07:04:02Z</dcterms:created>
  <dcterms:modified xsi:type="dcterms:W3CDTF">2020-07-01T00:58:27Z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