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firstSheet="1" activeTab="1"/>
  </bookViews>
  <sheets>
    <sheet name="编辑" sheetId="1" state="hidden" r:id="rId1"/>
    <sheet name="2-1药材种植" sheetId="4" r:id="rId2"/>
    <sheet name="2-2基地化率" sheetId="5" r:id="rId3"/>
    <sheet name="2-3连片示范" sheetId="6" r:id="rId4"/>
    <sheet name="2-4推广运用" sheetId="2" r:id="rId5"/>
    <sheet name="Sheet1 (2)" sheetId="3" state="hidden" r:id="rId6"/>
  </sheets>
  <definedNames>
    <definedName name="_xlnm._FilterDatabase" localSheetId="1" hidden="1">'2-1药材种植'!$A$4:$R$131</definedName>
    <definedName name="_xlnm.Print_Titles" localSheetId="1">'2-1药材种植'!$4:$6</definedName>
    <definedName name="_xlnm.Print_Titles" localSheetId="2">'2-2基地化率'!$4:$4</definedName>
    <definedName name="_xlnm._FilterDatabase" localSheetId="2" hidden="1">'2-2基地化率'!$A$4:$I$10</definedName>
    <definedName name="_xlnm.Print_Titles" localSheetId="3">'2-3连片示范'!$5:$6</definedName>
  </definedNames>
  <calcPr calcId="144525"/>
</workbook>
</file>

<file path=xl/comments1.xml><?xml version="1.0" encoding="utf-8"?>
<comments xmlns="http://schemas.openxmlformats.org/spreadsheetml/2006/main">
  <authors>
    <author>user</author>
  </authors>
  <commentList>
    <comment ref="B29" authorId="0">
      <text>
        <r>
          <rPr>
            <b/>
            <sz val="9"/>
            <rFont val="Tahoma"/>
            <charset val="134"/>
          </rPr>
          <t>user:</t>
        </r>
        <r>
          <rPr>
            <sz val="9"/>
            <rFont val="Tahoma"/>
            <charset val="134"/>
          </rPr>
          <t xml:space="preserve">
</t>
        </r>
        <r>
          <rPr>
            <sz val="9"/>
            <rFont val="宋体"/>
            <charset val="134"/>
          </rPr>
          <t>龙胆草种植一亩地的成本和利润是多少
标签：龙胆草种植</t>
        </r>
        <r>
          <rPr>
            <sz val="9"/>
            <rFont val="Tahoma"/>
            <charset val="134"/>
          </rPr>
          <t xml:space="preserve"> </t>
        </r>
        <r>
          <rPr>
            <sz val="9"/>
            <rFont val="宋体"/>
            <charset val="134"/>
          </rPr>
          <t>编辑：药材网</t>
        </r>
        <r>
          <rPr>
            <sz val="9"/>
            <rFont val="Tahoma"/>
            <charset val="134"/>
          </rPr>
          <t xml:space="preserve"> </t>
        </r>
        <r>
          <rPr>
            <sz val="9"/>
            <rFont val="宋体"/>
            <charset val="134"/>
          </rPr>
          <t>时间：</t>
        </r>
        <r>
          <rPr>
            <sz val="9"/>
            <rFont val="Tahoma"/>
            <charset val="134"/>
          </rPr>
          <t xml:space="preserve">2017-12-01
</t>
        </r>
        <r>
          <rPr>
            <sz val="9"/>
            <rFont val="宋体"/>
            <charset val="134"/>
          </rPr>
          <t>文章导读：龙胆草一亩地的投资成本</t>
        </r>
        <r>
          <rPr>
            <sz val="9"/>
            <rFont val="Tahoma"/>
            <charset val="134"/>
          </rPr>
          <t xml:space="preserve"> 1</t>
        </r>
        <r>
          <rPr>
            <sz val="9"/>
            <rFont val="宋体"/>
            <charset val="134"/>
          </rPr>
          <t>、土地租赁费土地每亩每年</t>
        </r>
        <r>
          <rPr>
            <sz val="9"/>
            <rFont val="Tahoma"/>
            <charset val="134"/>
          </rPr>
          <t xml:space="preserve">300 </t>
        </r>
        <r>
          <rPr>
            <sz val="9"/>
            <rFont val="宋体"/>
            <charset val="134"/>
          </rPr>
          <t>元</t>
        </r>
        <r>
          <rPr>
            <sz val="9"/>
            <rFont val="Tahoma"/>
            <charset val="134"/>
          </rPr>
          <t>; 2</t>
        </r>
        <r>
          <rPr>
            <sz val="9"/>
            <rFont val="宋体"/>
            <charset val="134"/>
          </rPr>
          <t>、种苗费栽种</t>
        </r>
        <r>
          <rPr>
            <sz val="9"/>
            <rFont val="Tahoma"/>
            <charset val="134"/>
          </rPr>
          <t>1</t>
        </r>
        <r>
          <rPr>
            <sz val="9"/>
            <rFont val="宋体"/>
            <charset val="134"/>
          </rPr>
          <t>亩地</t>
        </r>
        <r>
          <rPr>
            <sz val="9"/>
            <rFont val="Tahoma"/>
            <charset val="134"/>
          </rPr>
          <t>(667</t>
        </r>
        <r>
          <rPr>
            <sz val="9"/>
            <rFont val="宋体"/>
            <charset val="134"/>
          </rPr>
          <t>平方米</t>
        </r>
        <r>
          <rPr>
            <sz val="9"/>
            <rFont val="Tahoma"/>
            <charset val="134"/>
          </rPr>
          <t>)</t>
        </r>
        <r>
          <rPr>
            <sz val="9"/>
            <rFont val="宋体"/>
            <charset val="134"/>
          </rPr>
          <t>龙胆，需种子用量</t>
        </r>
        <r>
          <rPr>
            <sz val="9"/>
            <rFont val="Tahoma"/>
            <charset val="134"/>
          </rPr>
          <t>0.6</t>
        </r>
        <r>
          <rPr>
            <sz val="9"/>
            <rFont val="宋体"/>
            <charset val="134"/>
          </rPr>
          <t>千克，种款</t>
        </r>
        <r>
          <rPr>
            <sz val="9"/>
            <rFont val="Tahoma"/>
            <charset val="134"/>
          </rPr>
          <t>240</t>
        </r>
        <r>
          <rPr>
            <sz val="9"/>
            <rFont val="宋体"/>
            <charset val="134"/>
          </rPr>
          <t>元</t>
        </r>
        <r>
          <rPr>
            <sz val="9"/>
            <rFont val="Tahoma"/>
            <charset val="134"/>
          </rPr>
          <t>; 3</t>
        </r>
        <r>
          <rPr>
            <sz val="9"/>
            <rFont val="宋体"/>
            <charset val="134"/>
          </rPr>
          <t>、肥料费</t>
        </r>
        <r>
          <rPr>
            <sz val="9"/>
            <rFont val="Tahoma"/>
            <charset val="134"/>
          </rPr>
          <t xml:space="preserve">700 </t>
        </r>
        <r>
          <rPr>
            <sz val="9"/>
            <rFont val="宋体"/>
            <charset val="134"/>
          </rPr>
          <t>元</t>
        </r>
        <r>
          <rPr>
            <sz val="9"/>
            <rFont val="Tahoma"/>
            <charset val="134"/>
          </rPr>
          <t>; 4</t>
        </r>
        <r>
          <rPr>
            <sz val="9"/>
            <rFont val="宋体"/>
            <charset val="134"/>
          </rPr>
          <t>、农药费</t>
        </r>
        <r>
          <rPr>
            <sz val="9"/>
            <rFont val="Tahoma"/>
            <charset val="134"/>
          </rPr>
          <t>100</t>
        </r>
        <r>
          <rPr>
            <sz val="9"/>
            <rFont val="宋体"/>
            <charset val="134"/>
          </rPr>
          <t>元</t>
        </r>
        <r>
          <rPr>
            <sz val="9"/>
            <rFont val="Tahoma"/>
            <charset val="134"/>
          </rPr>
          <t>; 5</t>
        </r>
        <r>
          <rPr>
            <sz val="9"/>
            <rFont val="宋体"/>
            <charset val="134"/>
          </rPr>
          <t>、遮阴材料费</t>
        </r>
        <r>
          <rPr>
            <sz val="9"/>
            <rFont val="Tahoma"/>
            <charset val="134"/>
          </rPr>
          <t xml:space="preserve">500 </t>
        </r>
        <r>
          <rPr>
            <sz val="9"/>
            <rFont val="宋体"/>
            <charset val="134"/>
          </rPr>
          <t>元</t>
        </r>
        <r>
          <rPr>
            <sz val="9"/>
            <rFont val="Tahoma"/>
            <charset val="134"/>
          </rPr>
          <t>; 6</t>
        </r>
        <r>
          <rPr>
            <sz val="9"/>
            <rFont val="宋体"/>
            <charset val="134"/>
          </rPr>
          <t>、人工费</t>
        </r>
        <r>
          <rPr>
            <sz val="9"/>
            <rFont val="Tahoma"/>
            <charset val="134"/>
          </rPr>
          <t>6000</t>
        </r>
        <r>
          <rPr>
            <sz val="9"/>
            <rFont val="宋体"/>
            <charset val="134"/>
          </rPr>
          <t>元</t>
        </r>
        <r>
          <rPr>
            <sz val="9"/>
            <rFont val="Tahoma"/>
            <charset val="134"/>
          </rPr>
          <t xml:space="preserve">; </t>
        </r>
        <r>
          <rPr>
            <sz val="9"/>
            <rFont val="宋体"/>
            <charset val="134"/>
          </rPr>
          <t>合计：一亩总投资</t>
        </r>
        <r>
          <rPr>
            <sz val="9"/>
            <rFont val="Tahoma"/>
            <charset val="134"/>
          </rPr>
          <t>7840</t>
        </r>
        <r>
          <rPr>
            <sz val="9"/>
            <rFont val="宋体"/>
            <charset val="134"/>
          </rPr>
          <t>元。</t>
        </r>
        <r>
          <rPr>
            <sz val="9"/>
            <rFont val="Tahoma"/>
            <charset val="134"/>
          </rPr>
          <t xml:space="preserve"> </t>
        </r>
        <r>
          <rPr>
            <sz val="9"/>
            <rFont val="宋体"/>
            <charset val="134"/>
          </rPr>
          <t xml:space="preserve">龙胆草一亩地的利润分析
龙胆草种植一亩地的成本和利润是多少
龙胆草一亩地的投资成本
</t>
        </r>
        <r>
          <rPr>
            <sz val="9"/>
            <rFont val="Tahoma"/>
            <charset val="134"/>
          </rPr>
          <t>1</t>
        </r>
        <r>
          <rPr>
            <sz val="9"/>
            <rFont val="宋体"/>
            <charset val="134"/>
          </rPr>
          <t>、土地租赁费土地每亩每年</t>
        </r>
        <r>
          <rPr>
            <sz val="9"/>
            <rFont val="Tahoma"/>
            <charset val="134"/>
          </rPr>
          <t xml:space="preserve">300 </t>
        </r>
        <r>
          <rPr>
            <sz val="9"/>
            <rFont val="宋体"/>
            <charset val="134"/>
          </rPr>
          <t>元</t>
        </r>
        <r>
          <rPr>
            <sz val="9"/>
            <rFont val="Tahoma"/>
            <charset val="134"/>
          </rPr>
          <t>;
2</t>
        </r>
        <r>
          <rPr>
            <sz val="9"/>
            <rFont val="宋体"/>
            <charset val="134"/>
          </rPr>
          <t>、种苗费栽种</t>
        </r>
        <r>
          <rPr>
            <sz val="9"/>
            <rFont val="Tahoma"/>
            <charset val="134"/>
          </rPr>
          <t>1</t>
        </r>
        <r>
          <rPr>
            <sz val="9"/>
            <rFont val="宋体"/>
            <charset val="134"/>
          </rPr>
          <t>亩地</t>
        </r>
        <r>
          <rPr>
            <sz val="9"/>
            <rFont val="Tahoma"/>
            <charset val="134"/>
          </rPr>
          <t>(667</t>
        </r>
        <r>
          <rPr>
            <sz val="9"/>
            <rFont val="宋体"/>
            <charset val="134"/>
          </rPr>
          <t>平方米</t>
        </r>
        <r>
          <rPr>
            <sz val="9"/>
            <rFont val="Tahoma"/>
            <charset val="134"/>
          </rPr>
          <t>)</t>
        </r>
        <r>
          <rPr>
            <sz val="9"/>
            <rFont val="宋体"/>
            <charset val="134"/>
          </rPr>
          <t>龙胆，需种子用量</t>
        </r>
        <r>
          <rPr>
            <sz val="9"/>
            <rFont val="Tahoma"/>
            <charset val="134"/>
          </rPr>
          <t>0.6</t>
        </r>
        <r>
          <rPr>
            <sz val="9"/>
            <rFont val="宋体"/>
            <charset val="134"/>
          </rPr>
          <t>千克，种款</t>
        </r>
        <r>
          <rPr>
            <sz val="9"/>
            <rFont val="Tahoma"/>
            <charset val="134"/>
          </rPr>
          <t>240</t>
        </r>
        <r>
          <rPr>
            <sz val="9"/>
            <rFont val="宋体"/>
            <charset val="134"/>
          </rPr>
          <t>元</t>
        </r>
        <r>
          <rPr>
            <sz val="9"/>
            <rFont val="Tahoma"/>
            <charset val="134"/>
          </rPr>
          <t>;
3</t>
        </r>
        <r>
          <rPr>
            <sz val="9"/>
            <rFont val="宋体"/>
            <charset val="134"/>
          </rPr>
          <t>、肥料费</t>
        </r>
        <r>
          <rPr>
            <sz val="9"/>
            <rFont val="Tahoma"/>
            <charset val="134"/>
          </rPr>
          <t xml:space="preserve">700 </t>
        </r>
        <r>
          <rPr>
            <sz val="9"/>
            <rFont val="宋体"/>
            <charset val="134"/>
          </rPr>
          <t>元</t>
        </r>
        <r>
          <rPr>
            <sz val="9"/>
            <rFont val="Tahoma"/>
            <charset val="134"/>
          </rPr>
          <t>;
4</t>
        </r>
        <r>
          <rPr>
            <sz val="9"/>
            <rFont val="宋体"/>
            <charset val="134"/>
          </rPr>
          <t>、农药费</t>
        </r>
        <r>
          <rPr>
            <sz val="9"/>
            <rFont val="Tahoma"/>
            <charset val="134"/>
          </rPr>
          <t>100</t>
        </r>
        <r>
          <rPr>
            <sz val="9"/>
            <rFont val="宋体"/>
            <charset val="134"/>
          </rPr>
          <t>元</t>
        </r>
        <r>
          <rPr>
            <sz val="9"/>
            <rFont val="Tahoma"/>
            <charset val="134"/>
          </rPr>
          <t>;
5</t>
        </r>
        <r>
          <rPr>
            <sz val="9"/>
            <rFont val="宋体"/>
            <charset val="134"/>
          </rPr>
          <t>、遮阴材料费</t>
        </r>
        <r>
          <rPr>
            <sz val="9"/>
            <rFont val="Tahoma"/>
            <charset val="134"/>
          </rPr>
          <t xml:space="preserve">500 </t>
        </r>
        <r>
          <rPr>
            <sz val="9"/>
            <rFont val="宋体"/>
            <charset val="134"/>
          </rPr>
          <t>元</t>
        </r>
        <r>
          <rPr>
            <sz val="9"/>
            <rFont val="Tahoma"/>
            <charset val="134"/>
          </rPr>
          <t>;
6</t>
        </r>
        <r>
          <rPr>
            <sz val="9"/>
            <rFont val="宋体"/>
            <charset val="134"/>
          </rPr>
          <t>、人工费</t>
        </r>
        <r>
          <rPr>
            <sz val="9"/>
            <rFont val="Tahoma"/>
            <charset val="134"/>
          </rPr>
          <t>6000</t>
        </r>
        <r>
          <rPr>
            <sz val="9"/>
            <rFont val="宋体"/>
            <charset val="134"/>
          </rPr>
          <t>元</t>
        </r>
        <r>
          <rPr>
            <sz val="9"/>
            <rFont val="Tahoma"/>
            <charset val="134"/>
          </rPr>
          <t xml:space="preserve">;
</t>
        </r>
        <r>
          <rPr>
            <sz val="9"/>
            <rFont val="宋体"/>
            <charset val="134"/>
          </rPr>
          <t>合计：一亩总投资</t>
        </r>
        <r>
          <rPr>
            <sz val="9"/>
            <rFont val="Tahoma"/>
            <charset val="134"/>
          </rPr>
          <t>7840</t>
        </r>
        <r>
          <rPr>
            <sz val="9"/>
            <rFont val="宋体"/>
            <charset val="134"/>
          </rPr>
          <t>元。
龙胆草一亩地的利润分析
龙胆草播种后在地里生长</t>
        </r>
        <r>
          <rPr>
            <sz val="9"/>
            <rFont val="Tahoma"/>
            <charset val="134"/>
          </rPr>
          <t>3</t>
        </r>
        <r>
          <rPr>
            <sz val="9"/>
            <rFont val="宋体"/>
            <charset val="134"/>
          </rPr>
          <t>年做货，亩千龙胆产量</t>
        </r>
        <r>
          <rPr>
            <sz val="9"/>
            <rFont val="Tahoma"/>
            <charset val="134"/>
          </rPr>
          <t>500</t>
        </r>
        <r>
          <rPr>
            <sz val="9"/>
            <rFont val="宋体"/>
            <charset val="134"/>
          </rPr>
          <t>千克，年产干龙胆产量</t>
        </r>
        <r>
          <rPr>
            <sz val="9"/>
            <rFont val="Tahoma"/>
            <charset val="134"/>
          </rPr>
          <t xml:space="preserve">160 </t>
        </r>
        <r>
          <rPr>
            <sz val="9"/>
            <rFont val="宋体"/>
            <charset val="134"/>
          </rPr>
          <t>千克，市场价格</t>
        </r>
        <r>
          <rPr>
            <sz val="9"/>
            <rFont val="Tahoma"/>
            <charset val="134"/>
          </rPr>
          <t>70</t>
        </r>
        <r>
          <rPr>
            <sz val="9"/>
            <rFont val="宋体"/>
            <charset val="134"/>
          </rPr>
          <t>元</t>
        </r>
        <r>
          <rPr>
            <sz val="9"/>
            <rFont val="Tahoma"/>
            <charset val="134"/>
          </rPr>
          <t>/</t>
        </r>
        <r>
          <rPr>
            <sz val="9"/>
            <rFont val="宋体"/>
            <charset val="134"/>
          </rPr>
          <t>千克，产值为</t>
        </r>
        <r>
          <rPr>
            <sz val="9"/>
            <rFont val="Tahoma"/>
            <charset val="134"/>
          </rPr>
          <t>11200</t>
        </r>
        <r>
          <rPr>
            <sz val="9"/>
            <rFont val="宋体"/>
            <charset val="134"/>
          </rPr>
          <t>元。纯利润</t>
        </r>
        <r>
          <rPr>
            <sz val="9"/>
            <rFont val="Tahoma"/>
            <charset val="134"/>
          </rPr>
          <t>: 3360</t>
        </r>
        <r>
          <rPr>
            <sz val="9"/>
            <rFont val="宋体"/>
            <charset val="134"/>
          </rPr>
          <t>元。如家庭农场种植龙胆面积达</t>
        </r>
        <r>
          <rPr>
            <sz val="9"/>
            <rFont val="Tahoma"/>
            <charset val="134"/>
          </rPr>
          <t xml:space="preserve">100 </t>
        </r>
        <r>
          <rPr>
            <sz val="9"/>
            <rFont val="宋体"/>
            <charset val="134"/>
          </rPr>
          <t>亩，可获得年纯利润</t>
        </r>
        <r>
          <rPr>
            <sz val="9"/>
            <rFont val="Tahoma"/>
            <charset val="134"/>
          </rPr>
          <t>33.6</t>
        </r>
        <r>
          <rPr>
            <sz val="9"/>
            <rFont val="宋体"/>
            <charset val="134"/>
          </rPr>
          <t xml:space="preserve">万元。
</t>
        </r>
      </text>
    </comment>
    <comment ref="Q33" authorId="0">
      <text>
        <r>
          <rPr>
            <b/>
            <sz val="9"/>
            <rFont val="Tahoma"/>
            <charset val="134"/>
          </rPr>
          <t>user:</t>
        </r>
        <r>
          <rPr>
            <sz val="9"/>
            <rFont val="Tahoma"/>
            <charset val="134"/>
          </rPr>
          <t xml:space="preserve">
3</t>
        </r>
        <r>
          <rPr>
            <sz val="9"/>
            <rFont val="宋体"/>
            <charset val="134"/>
          </rPr>
          <t>年收成</t>
        </r>
      </text>
    </comment>
    <comment ref="Q35" authorId="0">
      <text>
        <r>
          <rPr>
            <b/>
            <sz val="9"/>
            <rFont val="Tahoma"/>
            <charset val="134"/>
          </rPr>
          <t>user:</t>
        </r>
        <r>
          <rPr>
            <sz val="9"/>
            <rFont val="Tahoma"/>
            <charset val="134"/>
          </rPr>
          <t xml:space="preserve">
3</t>
        </r>
        <r>
          <rPr>
            <sz val="9"/>
            <rFont val="宋体"/>
            <charset val="134"/>
          </rPr>
          <t>年收成</t>
        </r>
      </text>
    </comment>
    <comment ref="L55" authorId="0">
      <text>
        <r>
          <rPr>
            <b/>
            <sz val="9"/>
            <rFont val="Tahoma"/>
            <charset val="134"/>
          </rPr>
          <t>user:</t>
        </r>
        <r>
          <rPr>
            <sz val="9"/>
            <rFont val="Tahoma"/>
            <charset val="134"/>
          </rPr>
          <t xml:space="preserve">
3</t>
        </r>
        <r>
          <rPr>
            <sz val="9"/>
            <rFont val="宋体"/>
            <charset val="134"/>
          </rPr>
          <t>年</t>
        </r>
        <r>
          <rPr>
            <sz val="9"/>
            <rFont val="Tahoma"/>
            <charset val="134"/>
          </rPr>
          <t>300</t>
        </r>
        <r>
          <rPr>
            <sz val="9"/>
            <rFont val="宋体"/>
            <charset val="134"/>
          </rPr>
          <t>公斤，</t>
        </r>
        <r>
          <rPr>
            <sz val="9"/>
            <rFont val="Tahoma"/>
            <charset val="134"/>
          </rPr>
          <t>5</t>
        </r>
        <r>
          <rPr>
            <sz val="9"/>
            <rFont val="宋体"/>
            <charset val="134"/>
          </rPr>
          <t>年</t>
        </r>
        <r>
          <rPr>
            <sz val="9"/>
            <rFont val="Tahoma"/>
            <charset val="134"/>
          </rPr>
          <t>500</t>
        </r>
        <r>
          <rPr>
            <sz val="9"/>
            <rFont val="宋体"/>
            <charset val="134"/>
          </rPr>
          <t>公斤干货，本表按</t>
        </r>
        <r>
          <rPr>
            <sz val="9"/>
            <rFont val="Tahoma"/>
            <charset val="134"/>
          </rPr>
          <t>3</t>
        </r>
        <r>
          <rPr>
            <sz val="9"/>
            <rFont val="宋体"/>
            <charset val="134"/>
          </rPr>
          <t>年计算</t>
        </r>
      </text>
    </comment>
    <comment ref="B63" authorId="0">
      <text>
        <r>
          <rPr>
            <b/>
            <sz val="9"/>
            <rFont val="Tahoma"/>
            <charset val="134"/>
          </rPr>
          <t>user:</t>
        </r>
        <r>
          <rPr>
            <sz val="9"/>
            <rFont val="Tahoma"/>
            <charset val="134"/>
          </rPr>
          <t xml:space="preserve">
</t>
        </r>
        <r>
          <rPr>
            <sz val="9"/>
            <rFont val="宋体"/>
            <charset val="134"/>
          </rPr>
          <t>其根皮，夏、秋季采挖，味辛、苦，行平，小毒，具有清热解毒、止血消肿之功效。主治疮疥疗毒、毒蛇咬伤、细菌性痢疾、跌打损伤等。民间用于治疗急慢性肝炎、肝硬化腹水。</t>
        </r>
      </text>
    </comment>
    <comment ref="B68" authorId="0">
      <text>
        <r>
          <rPr>
            <b/>
            <sz val="9"/>
            <rFont val="宋体"/>
            <charset val="134"/>
          </rPr>
          <t>user:</t>
        </r>
        <r>
          <rPr>
            <sz val="9"/>
            <rFont val="宋体"/>
            <charset val="134"/>
          </rPr>
          <t xml:space="preserve">
金铁索，又名独定子。</t>
        </r>
      </text>
    </comment>
    <comment ref="B79" authorId="0">
      <text>
        <r>
          <rPr>
            <b/>
            <sz val="9"/>
            <rFont val="Tahoma"/>
            <charset val="134"/>
          </rPr>
          <t>user:</t>
        </r>
        <r>
          <rPr>
            <sz val="9"/>
            <rFont val="Tahoma"/>
            <charset val="134"/>
          </rPr>
          <t xml:space="preserve">
</t>
        </r>
        <r>
          <rPr>
            <sz val="9"/>
            <rFont val="宋体"/>
            <charset val="134"/>
          </rPr>
          <t>摸摸香，又名天竺葵</t>
        </r>
      </text>
    </comment>
  </commentList>
</comments>
</file>

<file path=xl/sharedStrings.xml><?xml version="1.0" encoding="utf-8"?>
<sst xmlns="http://schemas.openxmlformats.org/spreadsheetml/2006/main" count="372" uniqueCount="276">
  <si>
    <t>双柏县2021年大健康产业发展目标任务分解表</t>
  </si>
  <si>
    <t>序号</t>
  </si>
  <si>
    <t>类别</t>
  </si>
  <si>
    <t>项目名称</t>
  </si>
  <si>
    <t>牵头单位</t>
  </si>
  <si>
    <t>2021年项目下达任务数（万元）</t>
  </si>
  <si>
    <t>乡镇</t>
  </si>
  <si>
    <t>村委会个数（个）</t>
  </si>
  <si>
    <t>村委会数平均数（万元）</t>
  </si>
  <si>
    <t>按村委会数测算任务数（万元）</t>
  </si>
  <si>
    <t>人口（人）</t>
  </si>
  <si>
    <t>人均（元）</t>
  </si>
  <si>
    <t>按人口测算任务数（万元）</t>
  </si>
  <si>
    <t>自由分配基数</t>
  </si>
  <si>
    <t>备注</t>
  </si>
  <si>
    <t>药膳类</t>
  </si>
  <si>
    <t>药膳</t>
  </si>
  <si>
    <t>县工信商务科技局</t>
  </si>
  <si>
    <t>妥甸镇</t>
  </si>
  <si>
    <t>药膳药配方由县中医医院院长王景宏负责。申请一批，公布一批。县经信局负责收集全县8乡镇人民政府数据报表后统计报大健康产业领导小组办公室</t>
  </si>
  <si>
    <t>大庄镇</t>
  </si>
  <si>
    <t>法脿镇</t>
  </si>
  <si>
    <t>嘉镇</t>
  </si>
  <si>
    <t>大麦地镇</t>
  </si>
  <si>
    <t>安龙堡乡</t>
  </si>
  <si>
    <t>爱尼山乡</t>
  </si>
  <si>
    <t>独田乡</t>
  </si>
  <si>
    <t>美容、推拿养生服务类</t>
  </si>
  <si>
    <t>美容、推拿养生</t>
  </si>
  <si>
    <t>县卫生监督所</t>
  </si>
  <si>
    <t>由县卫生监督所负责统计收集全县8乡镇美容馆（店）、推拿养生店（店）相关数据报表后报大健康产业领导小组办公室</t>
  </si>
  <si>
    <t>医疗卫生服务类</t>
  </si>
  <si>
    <t>医疗服务、公共卫生服务</t>
  </si>
  <si>
    <t>县卫生健康局</t>
  </si>
  <si>
    <t>由县卫生健康局收集县级医疗卫生单位、民营医院、乡镇卫生院（乡镇卫生院负责统计辖区村卫生室、诊所相关数据）的报表后汇总报大健康产业领导小组办公室</t>
  </si>
  <si>
    <t>便民药店（药房）服务</t>
  </si>
  <si>
    <t>县市场监督管理局</t>
  </si>
  <si>
    <t>由县市场监督管理局收集全县8乡镇便民药店（药房）相关数据报表后汇总报大健康产业领导小组办公室</t>
  </si>
  <si>
    <t>保健饮品类</t>
  </si>
  <si>
    <t>保健茶饮</t>
  </si>
  <si>
    <t>县中医医院</t>
  </si>
  <si>
    <t>由县中医医院负责做保健茶饮品的配方,做出一批，申报一批；县中医医院收集全县8乡镇相关数据的报表后汇总报大健康产业领导小组办公室</t>
  </si>
  <si>
    <t>康养住宿类</t>
  </si>
  <si>
    <t>三星级及以上酒店、民宿</t>
  </si>
  <si>
    <t>县文旅局</t>
  </si>
  <si>
    <t>由县文旅局负责收集全县民宿、三星级及以上酒店相关数据报表汇总后报大健康产业领导小组办公室</t>
  </si>
  <si>
    <t>三星级以下酒店、宾馆</t>
  </si>
  <si>
    <t>由县卫生监督所负责收集全县宾馆、三星级以下酒店的数据后报大健康产业领导小组办公室</t>
  </si>
  <si>
    <t>合计</t>
  </si>
  <si>
    <r>
      <t>附件</t>
    </r>
    <r>
      <rPr>
        <sz val="16"/>
        <rFont val="Times New Roman"/>
        <charset val="0"/>
      </rPr>
      <t>2-1</t>
    </r>
    <r>
      <rPr>
        <sz val="16"/>
        <rFont val="宋体"/>
        <charset val="0"/>
      </rPr>
      <t>：</t>
    </r>
  </si>
  <si>
    <r>
      <t>双柏县</t>
    </r>
    <r>
      <rPr>
        <sz val="20"/>
        <rFont val="Times New Roman"/>
        <charset val="134"/>
      </rPr>
      <t>2023</t>
    </r>
    <r>
      <rPr>
        <sz val="20"/>
        <rFont val="方正小标宋简体"/>
        <charset val="134"/>
      </rPr>
      <t>年中药材种植统计表（</t>
    </r>
    <r>
      <rPr>
        <sz val="20"/>
        <rFont val="Times New Roman"/>
        <charset val="134"/>
      </rPr>
      <t xml:space="preserve">1- X </t>
    </r>
    <r>
      <rPr>
        <sz val="20"/>
        <rFont val="方正小标宋简体"/>
        <charset val="134"/>
      </rPr>
      <t>月）</t>
    </r>
  </si>
  <si>
    <r>
      <t>填报单位：</t>
    </r>
    <r>
      <rPr>
        <b/>
        <sz val="11"/>
        <rFont val="Times New Roman"/>
        <charset val="0"/>
      </rPr>
      <t xml:space="preserve">                                   </t>
    </r>
    <r>
      <rPr>
        <b/>
        <sz val="11"/>
        <rFont val="方正仿宋简体"/>
        <charset val="134"/>
      </rPr>
      <t>填报人：</t>
    </r>
    <r>
      <rPr>
        <b/>
        <sz val="11"/>
        <rFont val="Times New Roman"/>
        <charset val="0"/>
      </rPr>
      <t xml:space="preserve">                      </t>
    </r>
    <r>
      <rPr>
        <b/>
        <sz val="11"/>
        <rFont val="方正仿宋简体"/>
        <charset val="134"/>
      </rPr>
      <t>电话</t>
    </r>
    <r>
      <rPr>
        <b/>
        <sz val="11"/>
        <rFont val="Times New Roman"/>
        <charset val="0"/>
      </rPr>
      <t xml:space="preserve">:                       </t>
    </r>
    <r>
      <rPr>
        <b/>
        <sz val="11"/>
        <rFont val="方正仿宋简体"/>
        <charset val="134"/>
      </rPr>
      <t>填报时间：</t>
    </r>
    <r>
      <rPr>
        <b/>
        <sz val="11"/>
        <rFont val="Times New Roman"/>
        <charset val="0"/>
      </rPr>
      <t>2023</t>
    </r>
    <r>
      <rPr>
        <b/>
        <sz val="11"/>
        <rFont val="方正仿宋简体"/>
        <charset val="134"/>
      </rPr>
      <t>年</t>
    </r>
    <r>
      <rPr>
        <b/>
        <sz val="11"/>
        <rFont val="Times New Roman"/>
        <charset val="0"/>
      </rPr>
      <t>X</t>
    </r>
    <r>
      <rPr>
        <b/>
        <sz val="11"/>
        <rFont val="方正仿宋简体"/>
        <charset val="134"/>
      </rPr>
      <t>月</t>
    </r>
    <r>
      <rPr>
        <b/>
        <sz val="11"/>
        <rFont val="Times New Roman"/>
        <charset val="0"/>
      </rPr>
      <t>X</t>
    </r>
    <r>
      <rPr>
        <b/>
        <sz val="11"/>
        <rFont val="方正仿宋简体"/>
        <charset val="134"/>
      </rPr>
      <t>日</t>
    </r>
    <r>
      <rPr>
        <b/>
        <sz val="11"/>
        <rFont val="Times New Roman"/>
        <charset val="0"/>
      </rPr>
      <t xml:space="preserve">               </t>
    </r>
    <r>
      <rPr>
        <b/>
        <sz val="11"/>
        <rFont val="方正仿宋简体"/>
        <charset val="134"/>
      </rPr>
      <t>领导审核签字：</t>
    </r>
    <r>
      <rPr>
        <b/>
        <sz val="11"/>
        <rFont val="Times New Roman"/>
        <charset val="0"/>
      </rPr>
      <t xml:space="preserve"> </t>
    </r>
  </si>
  <si>
    <t>县市</t>
  </si>
  <si>
    <t>本期种植面积数据（亩）</t>
  </si>
  <si>
    <t>折干比率</t>
  </si>
  <si>
    <t>妥甸镇（亩）</t>
  </si>
  <si>
    <t>大庄镇（亩）</t>
  </si>
  <si>
    <r>
      <t>法</t>
    </r>
    <r>
      <rPr>
        <sz val="9"/>
        <rFont val="宋体"/>
        <charset val="134"/>
      </rPr>
      <t>脿</t>
    </r>
    <r>
      <rPr>
        <sz val="9"/>
        <rFont val="方正黑体简体"/>
        <charset val="134"/>
      </rPr>
      <t>镇（亩）</t>
    </r>
  </si>
  <si>
    <r>
      <t></t>
    </r>
    <r>
      <rPr>
        <sz val="9"/>
        <rFont val="方正黑体简体"/>
        <charset val="134"/>
      </rPr>
      <t>嘉镇（亩）</t>
    </r>
  </si>
  <si>
    <t>大麦地镇（亩）</t>
  </si>
  <si>
    <t>安龙堡乡（亩）</t>
  </si>
  <si>
    <t>爱尼山乡（亩）</t>
  </si>
  <si>
    <t>独田乡（亩）</t>
  </si>
  <si>
    <t>合计（亩）</t>
  </si>
  <si>
    <r>
      <t>亩产</t>
    </r>
    <r>
      <rPr>
        <sz val="8"/>
        <rFont val="Times New Roman"/>
        <charset val="134"/>
      </rPr>
      <t>(</t>
    </r>
    <r>
      <rPr>
        <sz val="8"/>
        <rFont val="方正黑体简体"/>
        <charset val="134"/>
      </rPr>
      <t>千克</t>
    </r>
    <r>
      <rPr>
        <sz val="8"/>
        <rFont val="Times New Roman"/>
        <charset val="134"/>
      </rPr>
      <t>)</t>
    </r>
  </si>
  <si>
    <t>产量（吨）</t>
  </si>
  <si>
    <r>
      <t>统购价</t>
    </r>
    <r>
      <rPr>
        <sz val="8"/>
        <rFont val="Times New Roman"/>
        <charset val="134"/>
      </rPr>
      <t>(</t>
    </r>
    <r>
      <rPr>
        <sz val="8"/>
        <rFont val="方正黑体简体"/>
        <charset val="134"/>
      </rPr>
      <t>元</t>
    </r>
    <r>
      <rPr>
        <sz val="8"/>
        <rFont val="Times New Roman"/>
        <charset val="134"/>
      </rPr>
      <t>/</t>
    </r>
    <r>
      <rPr>
        <sz val="8"/>
        <rFont val="方正黑体简体"/>
        <charset val="134"/>
      </rPr>
      <t>千克</t>
    </r>
    <r>
      <rPr>
        <sz val="8"/>
        <rFont val="Times New Roman"/>
        <charset val="134"/>
      </rPr>
      <t>)</t>
    </r>
  </si>
  <si>
    <t>折算均价</t>
  </si>
  <si>
    <t>产值（万元）</t>
  </si>
  <si>
    <t>品种</t>
  </si>
  <si>
    <t>茯苓</t>
  </si>
  <si>
    <r>
      <t>鲜货</t>
    </r>
    <r>
      <rPr>
        <sz val="8"/>
        <rFont val="Times New Roman"/>
        <charset val="0"/>
      </rPr>
      <t>1</t>
    </r>
    <r>
      <rPr>
        <sz val="8"/>
        <rFont val="方正仿宋简体"/>
        <charset val="134"/>
      </rPr>
      <t>年</t>
    </r>
  </si>
  <si>
    <t>续断</t>
  </si>
  <si>
    <r>
      <t>干货</t>
    </r>
    <r>
      <rPr>
        <sz val="8"/>
        <rFont val="Times New Roman"/>
        <charset val="0"/>
      </rPr>
      <t>1</t>
    </r>
    <r>
      <rPr>
        <sz val="8"/>
        <rFont val="方正仿宋简体"/>
        <charset val="134"/>
      </rPr>
      <t>年</t>
    </r>
  </si>
  <si>
    <t>山药</t>
  </si>
  <si>
    <t>鲜货</t>
  </si>
  <si>
    <t>白扁豆</t>
  </si>
  <si>
    <t>红花</t>
  </si>
  <si>
    <t>玫瑰花</t>
  </si>
  <si>
    <t>玫瑰茄</t>
  </si>
  <si>
    <t>黄精</t>
  </si>
  <si>
    <r>
      <t>鲜货</t>
    </r>
    <r>
      <rPr>
        <sz val="8"/>
        <rFont val="Times New Roman"/>
        <charset val="0"/>
      </rPr>
      <t>4</t>
    </r>
    <r>
      <rPr>
        <sz val="8"/>
        <rFont val="方正仿宋简体"/>
        <charset val="134"/>
      </rPr>
      <t>年</t>
    </r>
  </si>
  <si>
    <t>重楼</t>
  </si>
  <si>
    <r>
      <t>8</t>
    </r>
    <r>
      <rPr>
        <sz val="8"/>
        <rFont val="方正仿宋简体"/>
        <charset val="134"/>
      </rPr>
      <t>年</t>
    </r>
  </si>
  <si>
    <t>佛手</t>
  </si>
  <si>
    <t>干货</t>
  </si>
  <si>
    <t>木香</t>
  </si>
  <si>
    <r>
      <t>3</t>
    </r>
    <r>
      <rPr>
        <sz val="8"/>
        <rFont val="方正仿宋简体"/>
        <charset val="134"/>
      </rPr>
      <t>年收</t>
    </r>
  </si>
  <si>
    <t>百合</t>
  </si>
  <si>
    <t>金银花</t>
  </si>
  <si>
    <t>薄荷</t>
  </si>
  <si>
    <t>鲜品</t>
  </si>
  <si>
    <t>构树</t>
  </si>
  <si>
    <t>香橼</t>
  </si>
  <si>
    <t>葛根</t>
  </si>
  <si>
    <r>
      <t>鲜货</t>
    </r>
    <r>
      <rPr>
        <sz val="8"/>
        <rFont val="Times New Roman"/>
        <charset val="0"/>
      </rPr>
      <t>2</t>
    </r>
    <r>
      <rPr>
        <sz val="8"/>
        <rFont val="方正仿宋简体"/>
        <charset val="134"/>
      </rPr>
      <t>年</t>
    </r>
  </si>
  <si>
    <t>鱼腥草</t>
  </si>
  <si>
    <t>白芨</t>
  </si>
  <si>
    <r>
      <t>3</t>
    </r>
    <r>
      <rPr>
        <sz val="8"/>
        <rFont val="方正仿宋简体"/>
        <charset val="134"/>
      </rPr>
      <t>年</t>
    </r>
  </si>
  <si>
    <t>梅子</t>
  </si>
  <si>
    <t>白千层</t>
  </si>
  <si>
    <t>工业大麻</t>
  </si>
  <si>
    <t>龙胆草</t>
  </si>
  <si>
    <r>
      <t>2-3</t>
    </r>
    <r>
      <rPr>
        <sz val="8"/>
        <rFont val="方正仿宋简体"/>
        <charset val="134"/>
      </rPr>
      <t>年</t>
    </r>
  </si>
  <si>
    <t>滇橄榄</t>
  </si>
  <si>
    <t>三七</t>
  </si>
  <si>
    <t>附子</t>
  </si>
  <si>
    <t>天门冬</t>
  </si>
  <si>
    <r>
      <t>4</t>
    </r>
    <r>
      <rPr>
        <sz val="8"/>
        <rFont val="方正仿宋简体"/>
        <charset val="134"/>
      </rPr>
      <t>年最好</t>
    </r>
  </si>
  <si>
    <t>砂仁</t>
  </si>
  <si>
    <t>何首乌</t>
  </si>
  <si>
    <r>
      <t>鲜货</t>
    </r>
    <r>
      <rPr>
        <sz val="8"/>
        <rFont val="Times New Roman"/>
        <charset val="0"/>
      </rPr>
      <t>3</t>
    </r>
    <r>
      <rPr>
        <sz val="8"/>
        <rFont val="方正仿宋简体"/>
        <charset val="134"/>
      </rPr>
      <t>年</t>
    </r>
  </si>
  <si>
    <t>牛蒡</t>
  </si>
  <si>
    <t>丹参</t>
  </si>
  <si>
    <r>
      <t>2</t>
    </r>
    <r>
      <rPr>
        <sz val="8"/>
        <rFont val="方正仿宋简体"/>
        <charset val="134"/>
      </rPr>
      <t>年</t>
    </r>
  </si>
  <si>
    <t>生姜</t>
  </si>
  <si>
    <t>百香果</t>
  </si>
  <si>
    <t>桔梗</t>
  </si>
  <si>
    <t>草乌</t>
  </si>
  <si>
    <t>大蓟</t>
  </si>
  <si>
    <t>土人参</t>
  </si>
  <si>
    <t>辣木</t>
  </si>
  <si>
    <t>板蓝根</t>
  </si>
  <si>
    <t>蒲公英</t>
  </si>
  <si>
    <t>当归</t>
  </si>
  <si>
    <t>木豆</t>
  </si>
  <si>
    <t>甘草</t>
  </si>
  <si>
    <t>马刺根</t>
  </si>
  <si>
    <t>楤木</t>
  </si>
  <si>
    <t>杜仲</t>
  </si>
  <si>
    <t>玄参</t>
  </si>
  <si>
    <t>仙鹤草</t>
  </si>
  <si>
    <t>芍药</t>
  </si>
  <si>
    <t>黄芩</t>
  </si>
  <si>
    <t>万寿菊</t>
  </si>
  <si>
    <t>牡丹</t>
  </si>
  <si>
    <t>满天星</t>
  </si>
  <si>
    <t>天麻</t>
  </si>
  <si>
    <t>塔拉</t>
  </si>
  <si>
    <t>益母草</t>
  </si>
  <si>
    <t>黄檀</t>
  </si>
  <si>
    <t>红豆杉</t>
  </si>
  <si>
    <t>秦艽</t>
  </si>
  <si>
    <t>草果</t>
  </si>
  <si>
    <t>半夏</t>
  </si>
  <si>
    <t>金铁锁（独定子）</t>
  </si>
  <si>
    <t>灯盏花</t>
  </si>
  <si>
    <t>大百部</t>
  </si>
  <si>
    <r>
      <t>2</t>
    </r>
    <r>
      <rPr>
        <sz val="8"/>
        <rFont val="方正仿宋简体"/>
        <charset val="134"/>
      </rPr>
      <t>年</t>
    </r>
    <r>
      <rPr>
        <sz val="8"/>
        <rFont val="Times New Roman"/>
        <charset val="0"/>
      </rPr>
      <t>-3</t>
    </r>
    <r>
      <rPr>
        <sz val="8"/>
        <rFont val="方正仿宋简体"/>
        <charset val="134"/>
      </rPr>
      <t>年</t>
    </r>
  </si>
  <si>
    <t>柴胡</t>
  </si>
  <si>
    <t>贡菊</t>
  </si>
  <si>
    <t>虎掌草</t>
  </si>
  <si>
    <t>党参</t>
  </si>
  <si>
    <t>灵芝</t>
  </si>
  <si>
    <t>藿香</t>
  </si>
  <si>
    <t>黄花倒水莲</t>
  </si>
  <si>
    <t>岩坨</t>
  </si>
  <si>
    <t>摸摸香（天竺葵）</t>
  </si>
  <si>
    <t>香根草</t>
  </si>
  <si>
    <t>石斛</t>
  </si>
  <si>
    <t>虎杖</t>
  </si>
  <si>
    <t>草珊瑚</t>
  </si>
  <si>
    <t>午香草</t>
  </si>
  <si>
    <t>白术</t>
  </si>
  <si>
    <t>牛膝</t>
  </si>
  <si>
    <t>苦参</t>
  </si>
  <si>
    <t>雪菊</t>
  </si>
  <si>
    <t>姜黄</t>
  </si>
  <si>
    <t>紫苏</t>
  </si>
  <si>
    <t>桑椹</t>
  </si>
  <si>
    <t>紫丹参</t>
  </si>
  <si>
    <t>金丝皇菊</t>
  </si>
  <si>
    <t>皂角</t>
  </si>
  <si>
    <t>七月菊</t>
  </si>
  <si>
    <t>黄柏</t>
  </si>
  <si>
    <t>防风</t>
  </si>
  <si>
    <t>前胡</t>
  </si>
  <si>
    <t>黄芪</t>
  </si>
  <si>
    <r>
      <t>虫</t>
    </r>
    <r>
      <rPr>
        <sz val="10"/>
        <rFont val="Times New Roman"/>
        <charset val="134"/>
      </rPr>
      <t xml:space="preserve"> </t>
    </r>
    <r>
      <rPr>
        <sz val="10"/>
        <rFont val="宋体"/>
        <charset val="134"/>
      </rPr>
      <t>草</t>
    </r>
  </si>
  <si>
    <t>黄枙子</t>
  </si>
  <si>
    <t>情人果</t>
  </si>
  <si>
    <t>麦冬</t>
  </si>
  <si>
    <t>大黄藤</t>
  </si>
  <si>
    <t>兔尾草</t>
  </si>
  <si>
    <t>薰衣草</t>
  </si>
  <si>
    <t>迷迭香</t>
  </si>
  <si>
    <t>玛卡</t>
  </si>
  <si>
    <t>银杏</t>
  </si>
  <si>
    <t>水杨梅</t>
  </si>
  <si>
    <t>决明子</t>
  </si>
  <si>
    <t>大红戟</t>
  </si>
  <si>
    <t>黄姜</t>
  </si>
  <si>
    <t>香叶（按油算）</t>
  </si>
  <si>
    <t>仓术</t>
  </si>
  <si>
    <t>食用菊</t>
  </si>
  <si>
    <t>玉葡萄</t>
  </si>
  <si>
    <t>其它</t>
  </si>
  <si>
    <r>
      <t>↑</t>
    </r>
    <r>
      <rPr>
        <sz val="6"/>
        <rFont val="方正仿宋简体"/>
        <charset val="134"/>
      </rPr>
      <t>亩产均价（万元）</t>
    </r>
  </si>
  <si>
    <r>
      <t>↑</t>
    </r>
    <r>
      <rPr>
        <sz val="6"/>
        <rFont val="方正仿宋简体"/>
        <charset val="134"/>
      </rPr>
      <t>均价（吨</t>
    </r>
    <r>
      <rPr>
        <sz val="6"/>
        <rFont val="Times New Roman"/>
        <charset val="0"/>
      </rPr>
      <t>/</t>
    </r>
    <r>
      <rPr>
        <sz val="6"/>
        <rFont val="方正仿宋简体"/>
        <charset val="134"/>
      </rPr>
      <t>万元）</t>
    </r>
  </si>
  <si>
    <r>
      <t>2023</t>
    </r>
    <r>
      <rPr>
        <sz val="10"/>
        <rFont val="方正仿宋简体"/>
        <charset val="134"/>
      </rPr>
      <t>年任务（万亩）</t>
    </r>
  </si>
  <si>
    <t>妥甸镇（万亩）</t>
  </si>
  <si>
    <t>大庄镇（万亩）</t>
  </si>
  <si>
    <r>
      <t>法</t>
    </r>
    <r>
      <rPr>
        <sz val="9"/>
        <rFont val="宋体"/>
        <charset val="134"/>
      </rPr>
      <t>脿</t>
    </r>
    <r>
      <rPr>
        <sz val="9"/>
        <rFont val="方正黑体简体"/>
        <charset val="134"/>
      </rPr>
      <t>镇（万亩）</t>
    </r>
  </si>
  <si>
    <r>
      <t></t>
    </r>
    <r>
      <rPr>
        <sz val="9"/>
        <rFont val="方正黑体简体"/>
        <charset val="134"/>
      </rPr>
      <t>嘉镇（万亩）</t>
    </r>
  </si>
  <si>
    <t>大麦地镇（万亩）</t>
  </si>
  <si>
    <t>安龙堡乡（万亩）</t>
  </si>
  <si>
    <t>爱尼山乡（万亩）</t>
  </si>
  <si>
    <t>独田乡（万亩）</t>
  </si>
  <si>
    <t>合计（万亩）</t>
  </si>
  <si>
    <r>
      <t>一季度完成</t>
    </r>
    <r>
      <rPr>
        <sz val="8"/>
        <rFont val="Times New Roman"/>
        <charset val="0"/>
      </rPr>
      <t>%</t>
    </r>
  </si>
  <si>
    <r>
      <t>二季度完成</t>
    </r>
    <r>
      <rPr>
        <sz val="8"/>
        <rFont val="Times New Roman"/>
        <charset val="0"/>
      </rPr>
      <t>%</t>
    </r>
  </si>
  <si>
    <r>
      <t>三季度完成</t>
    </r>
    <r>
      <rPr>
        <sz val="8"/>
        <rFont val="Times New Roman"/>
        <charset val="0"/>
      </rPr>
      <t>%</t>
    </r>
  </si>
  <si>
    <r>
      <t>四季度完成</t>
    </r>
    <r>
      <rPr>
        <sz val="8"/>
        <rFont val="Times New Roman"/>
        <charset val="0"/>
      </rPr>
      <t>%</t>
    </r>
  </si>
  <si>
    <r>
      <t>备注：本表每年</t>
    </r>
    <r>
      <rPr>
        <sz val="11"/>
        <rFont val="Times New Roman"/>
        <charset val="134"/>
      </rPr>
      <t>3</t>
    </r>
    <r>
      <rPr>
        <sz val="11"/>
        <rFont val="宋体"/>
        <charset val="134"/>
      </rPr>
      <t>月</t>
    </r>
    <r>
      <rPr>
        <sz val="11"/>
        <rFont val="Times New Roman"/>
        <charset val="134"/>
      </rPr>
      <t>20</t>
    </r>
    <r>
      <rPr>
        <sz val="11"/>
        <rFont val="宋体"/>
        <charset val="134"/>
      </rPr>
      <t>日、</t>
    </r>
    <r>
      <rPr>
        <sz val="11"/>
        <rFont val="Times New Roman"/>
        <charset val="134"/>
      </rPr>
      <t>6</t>
    </r>
    <r>
      <rPr>
        <sz val="11"/>
        <rFont val="宋体"/>
        <charset val="134"/>
      </rPr>
      <t>月</t>
    </r>
    <r>
      <rPr>
        <sz val="11"/>
        <rFont val="Times New Roman"/>
        <charset val="134"/>
      </rPr>
      <t>20</t>
    </r>
    <r>
      <rPr>
        <sz val="11"/>
        <rFont val="宋体"/>
        <charset val="134"/>
      </rPr>
      <t>日、</t>
    </r>
    <r>
      <rPr>
        <sz val="11"/>
        <rFont val="Times New Roman"/>
        <charset val="134"/>
      </rPr>
      <t>9</t>
    </r>
    <r>
      <rPr>
        <sz val="11"/>
        <rFont val="宋体"/>
        <charset val="134"/>
      </rPr>
      <t>月</t>
    </r>
    <r>
      <rPr>
        <sz val="11"/>
        <rFont val="Times New Roman"/>
        <charset val="134"/>
      </rPr>
      <t>20</t>
    </r>
    <r>
      <rPr>
        <sz val="11"/>
        <rFont val="宋体"/>
        <charset val="134"/>
      </rPr>
      <t>日、</t>
    </r>
    <r>
      <rPr>
        <sz val="11"/>
        <rFont val="Times New Roman"/>
        <charset val="134"/>
      </rPr>
      <t>12</t>
    </r>
    <r>
      <rPr>
        <sz val="11"/>
        <rFont val="宋体"/>
        <charset val="134"/>
      </rPr>
      <t>月</t>
    </r>
    <r>
      <rPr>
        <sz val="11"/>
        <rFont val="Times New Roman"/>
        <charset val="134"/>
      </rPr>
      <t>20</t>
    </r>
    <r>
      <rPr>
        <sz val="11"/>
        <rFont val="宋体"/>
        <charset val="134"/>
      </rPr>
      <t>日前统计好数据并加盖乡镇政府或县级部门公章扫描</t>
    </r>
    <r>
      <rPr>
        <sz val="11"/>
        <rFont val="Times New Roman"/>
        <charset val="134"/>
      </rPr>
      <t>pdf</t>
    </r>
    <r>
      <rPr>
        <sz val="11"/>
        <rFont val="宋体"/>
        <charset val="134"/>
      </rPr>
      <t>，报送到县中彝医药产业工作专班办公室，报送邮箱地址：</t>
    </r>
    <r>
      <rPr>
        <sz val="11"/>
        <rFont val="Times New Roman"/>
        <charset val="134"/>
      </rPr>
      <t>sbzyyyzb@126.com </t>
    </r>
    <r>
      <rPr>
        <sz val="11"/>
        <rFont val="宋体"/>
        <charset val="134"/>
      </rPr>
      <t>，联系电话：</t>
    </r>
    <r>
      <rPr>
        <sz val="11"/>
        <rFont val="Times New Roman"/>
        <charset val="134"/>
      </rPr>
      <t>7715259</t>
    </r>
    <r>
      <rPr>
        <sz val="11"/>
        <rFont val="宋体"/>
        <charset val="134"/>
      </rPr>
      <t>。</t>
    </r>
  </si>
  <si>
    <r>
      <rPr>
        <sz val="12"/>
        <rFont val="方正黑体简体"/>
        <charset val="0"/>
      </rPr>
      <t>附件</t>
    </r>
    <r>
      <rPr>
        <sz val="12"/>
        <rFont val="Times New Roman"/>
        <charset val="0"/>
      </rPr>
      <t>2-2</t>
    </r>
    <r>
      <rPr>
        <sz val="12"/>
        <rFont val="宋体"/>
        <charset val="0"/>
      </rPr>
      <t>：</t>
    </r>
  </si>
  <si>
    <r>
      <rPr>
        <sz val="14"/>
        <rFont val="方正小标宋简体"/>
        <charset val="134"/>
      </rPr>
      <t>双柏县</t>
    </r>
    <r>
      <rPr>
        <sz val="14"/>
        <rFont val="Times New Roman"/>
        <charset val="134"/>
      </rPr>
      <t>2023</t>
    </r>
    <r>
      <rPr>
        <sz val="14"/>
        <rFont val="方正小标宋简体"/>
        <charset val="134"/>
      </rPr>
      <t>年中药材种植企业（合作社、协会）统计表（</t>
    </r>
    <r>
      <rPr>
        <sz val="14"/>
        <rFont val="Times New Roman"/>
        <charset val="134"/>
      </rPr>
      <t>1-X</t>
    </r>
    <r>
      <rPr>
        <sz val="14"/>
        <rFont val="方正小标宋简体"/>
        <charset val="134"/>
      </rPr>
      <t>月）</t>
    </r>
    <r>
      <rPr>
        <sz val="14"/>
        <rFont val="Times New Roman"/>
        <charset val="134"/>
      </rPr>
      <t xml:space="preserve"> </t>
    </r>
  </si>
  <si>
    <r>
      <rPr>
        <b/>
        <sz val="9"/>
        <color rgb="FF000000"/>
        <rFont val="方正仿宋简体"/>
        <charset val="134"/>
      </rPr>
      <t>填报单位：</t>
    </r>
    <r>
      <rPr>
        <b/>
        <sz val="9"/>
        <color rgb="FF000000"/>
        <rFont val="Times New Roman"/>
        <charset val="134"/>
      </rPr>
      <t xml:space="preserve">                                      </t>
    </r>
    <r>
      <rPr>
        <b/>
        <sz val="9"/>
        <color rgb="FF000000"/>
        <rFont val="方正仿宋简体"/>
        <charset val="134"/>
      </rPr>
      <t>填报人：</t>
    </r>
    <r>
      <rPr>
        <b/>
        <sz val="9"/>
        <color rgb="FF000000"/>
        <rFont val="Times New Roman"/>
        <charset val="134"/>
      </rPr>
      <t xml:space="preserve">                        </t>
    </r>
    <r>
      <rPr>
        <b/>
        <sz val="9"/>
        <color rgb="FF000000"/>
        <rFont val="方正仿宋简体"/>
        <charset val="134"/>
      </rPr>
      <t>电话</t>
    </r>
    <r>
      <rPr>
        <b/>
        <sz val="9"/>
        <color rgb="FF000000"/>
        <rFont val="Times New Roman"/>
        <charset val="134"/>
      </rPr>
      <t xml:space="preserve">:                                    </t>
    </r>
    <r>
      <rPr>
        <b/>
        <sz val="9"/>
        <color rgb="FF000000"/>
        <rFont val="方正仿宋简体"/>
        <charset val="134"/>
      </rPr>
      <t>填报时间：</t>
    </r>
    <r>
      <rPr>
        <b/>
        <sz val="9"/>
        <color rgb="FF000000"/>
        <rFont val="Times New Roman"/>
        <charset val="134"/>
      </rPr>
      <t>2023</t>
    </r>
    <r>
      <rPr>
        <b/>
        <sz val="9"/>
        <color rgb="FF000000"/>
        <rFont val="方正仿宋简体"/>
        <charset val="134"/>
      </rPr>
      <t>年</t>
    </r>
    <r>
      <rPr>
        <b/>
        <sz val="9"/>
        <color rgb="FF000000"/>
        <rFont val="Times New Roman"/>
        <charset val="134"/>
      </rPr>
      <t>X</t>
    </r>
    <r>
      <rPr>
        <b/>
        <sz val="9"/>
        <color rgb="FF000000"/>
        <rFont val="方正仿宋简体"/>
        <charset val="134"/>
      </rPr>
      <t>月</t>
    </r>
    <r>
      <rPr>
        <b/>
        <sz val="9"/>
        <color rgb="FF000000"/>
        <rFont val="Times New Roman"/>
        <charset val="134"/>
      </rPr>
      <t>X</t>
    </r>
    <r>
      <rPr>
        <b/>
        <sz val="9"/>
        <color rgb="FF000000"/>
        <rFont val="方正仿宋简体"/>
        <charset val="134"/>
      </rPr>
      <t>日</t>
    </r>
    <r>
      <rPr>
        <b/>
        <sz val="9"/>
        <color rgb="FF000000"/>
        <rFont val="Times New Roman"/>
        <charset val="134"/>
      </rPr>
      <t xml:space="preserve">    </t>
    </r>
    <r>
      <rPr>
        <b/>
        <sz val="9"/>
        <color rgb="FF000000"/>
        <rFont val="方正仿宋简体"/>
        <charset val="134"/>
      </rPr>
      <t>领导审核签字：</t>
    </r>
    <r>
      <rPr>
        <b/>
        <sz val="9"/>
        <color rgb="FF000000"/>
        <rFont val="Times New Roman"/>
        <charset val="134"/>
      </rPr>
      <t xml:space="preserve"> </t>
    </r>
  </si>
  <si>
    <r>
      <rPr>
        <sz val="9"/>
        <rFont val="方正黑体简体"/>
        <charset val="134"/>
      </rPr>
      <t>总序</t>
    </r>
  </si>
  <si>
    <r>
      <rPr>
        <sz val="9"/>
        <rFont val="方正黑体简体"/>
        <charset val="134"/>
      </rPr>
      <t>企业（合作社、协会）名称</t>
    </r>
  </si>
  <si>
    <r>
      <rPr>
        <sz val="9"/>
        <rFont val="方正黑体简体"/>
        <charset val="134"/>
      </rPr>
      <t>基地种植（亩）</t>
    </r>
  </si>
  <si>
    <r>
      <rPr>
        <sz val="9"/>
        <rFont val="方正黑体简体"/>
        <charset val="134"/>
      </rPr>
      <t>种植地点（到县乡镇村）</t>
    </r>
  </si>
  <si>
    <r>
      <rPr>
        <sz val="9"/>
        <rFont val="方正黑体简体"/>
        <charset val="134"/>
      </rPr>
      <t>主要种植品种（注明亩数）</t>
    </r>
  </si>
  <si>
    <r>
      <rPr>
        <sz val="9"/>
        <rFont val="方正黑体简体"/>
        <charset val="134"/>
      </rPr>
      <t>预计产量（千克）</t>
    </r>
  </si>
  <si>
    <r>
      <rPr>
        <sz val="9"/>
        <rFont val="方正黑体简体"/>
        <charset val="134"/>
      </rPr>
      <t>预计产值（万元）</t>
    </r>
  </si>
  <si>
    <r>
      <rPr>
        <sz val="9"/>
        <rFont val="方正黑体简体"/>
        <charset val="134"/>
      </rPr>
      <t>药材销往地</t>
    </r>
    <r>
      <rPr>
        <sz val="9"/>
        <rFont val="Times New Roman"/>
        <charset val="134"/>
      </rPr>
      <t xml:space="preserve">
</t>
    </r>
    <r>
      <rPr>
        <sz val="9"/>
        <rFont val="方正黑体简体"/>
        <charset val="134"/>
      </rPr>
      <t>（或企业）</t>
    </r>
  </si>
  <si>
    <r>
      <rPr>
        <sz val="9"/>
        <rFont val="方正黑体简体"/>
        <charset val="134"/>
      </rPr>
      <t>所属地域</t>
    </r>
  </si>
  <si>
    <r>
      <rPr>
        <sz val="9"/>
        <color theme="1"/>
        <rFont val="方正黑体简体"/>
        <charset val="134"/>
      </rPr>
      <t>县市序号</t>
    </r>
  </si>
  <si>
    <r>
      <rPr>
        <sz val="10"/>
        <rFont val="方正仿宋简体"/>
        <charset val="134"/>
      </rPr>
      <t>合计</t>
    </r>
  </si>
  <si>
    <r>
      <rPr>
        <sz val="8"/>
        <color indexed="8"/>
        <rFont val="方正仿宋简体"/>
        <charset val="134"/>
      </rPr>
      <t>基地化率＝全州基地种植面积之和</t>
    </r>
    <r>
      <rPr>
        <sz val="8"/>
        <color indexed="8"/>
        <rFont val="Times New Roman"/>
        <charset val="0"/>
      </rPr>
      <t>/</t>
    </r>
    <r>
      <rPr>
        <sz val="8"/>
        <color indexed="8"/>
        <rFont val="方正仿宋简体"/>
        <charset val="134"/>
      </rPr>
      <t>全州种植总面积</t>
    </r>
    <r>
      <rPr>
        <sz val="8"/>
        <color indexed="8"/>
        <rFont val="Times New Roman"/>
        <charset val="0"/>
      </rPr>
      <t>%</t>
    </r>
    <r>
      <rPr>
        <sz val="8"/>
        <color indexed="8"/>
        <rFont val="方正仿宋简体"/>
        <charset val="134"/>
      </rPr>
      <t>＝</t>
    </r>
    <r>
      <rPr>
        <sz val="8"/>
        <color indexed="8"/>
        <rFont val="Times New Roman"/>
        <charset val="0"/>
      </rPr>
      <t xml:space="preserve"> XX  /  XX * 100</t>
    </r>
    <r>
      <rPr>
        <sz val="8"/>
        <color indexed="8"/>
        <rFont val="方正仿宋简体"/>
        <charset val="134"/>
      </rPr>
      <t>＝</t>
    </r>
    <r>
      <rPr>
        <sz val="8"/>
        <color indexed="8"/>
        <rFont val="Times New Roman"/>
        <charset val="0"/>
      </rPr>
      <t xml:space="preserve"> XX %</t>
    </r>
  </si>
  <si>
    <r>
      <rPr>
        <sz val="9"/>
        <rFont val="宋体"/>
        <charset val="134"/>
      </rPr>
      <t>备注：本表每年</t>
    </r>
    <r>
      <rPr>
        <sz val="9"/>
        <rFont val="Times New Roman"/>
        <charset val="134"/>
      </rPr>
      <t>3</t>
    </r>
    <r>
      <rPr>
        <sz val="9"/>
        <rFont val="宋体"/>
        <charset val="134"/>
      </rPr>
      <t>月</t>
    </r>
    <r>
      <rPr>
        <sz val="9"/>
        <rFont val="Times New Roman"/>
        <charset val="134"/>
      </rPr>
      <t>20</t>
    </r>
    <r>
      <rPr>
        <sz val="9"/>
        <rFont val="宋体"/>
        <charset val="134"/>
      </rPr>
      <t>日、</t>
    </r>
    <r>
      <rPr>
        <sz val="9"/>
        <rFont val="Times New Roman"/>
        <charset val="134"/>
      </rPr>
      <t>6</t>
    </r>
    <r>
      <rPr>
        <sz val="9"/>
        <rFont val="宋体"/>
        <charset val="134"/>
      </rPr>
      <t>月</t>
    </r>
    <r>
      <rPr>
        <sz val="9"/>
        <rFont val="Times New Roman"/>
        <charset val="134"/>
      </rPr>
      <t>20</t>
    </r>
    <r>
      <rPr>
        <sz val="9"/>
        <rFont val="宋体"/>
        <charset val="134"/>
      </rPr>
      <t>日、</t>
    </r>
    <r>
      <rPr>
        <sz val="9"/>
        <rFont val="Times New Roman"/>
        <charset val="134"/>
      </rPr>
      <t>9</t>
    </r>
    <r>
      <rPr>
        <sz val="9"/>
        <rFont val="宋体"/>
        <charset val="134"/>
      </rPr>
      <t>月</t>
    </r>
    <r>
      <rPr>
        <sz val="9"/>
        <rFont val="Times New Roman"/>
        <charset val="134"/>
      </rPr>
      <t>20</t>
    </r>
    <r>
      <rPr>
        <sz val="9"/>
        <rFont val="宋体"/>
        <charset val="134"/>
      </rPr>
      <t>日、</t>
    </r>
    <r>
      <rPr>
        <sz val="9"/>
        <rFont val="Times New Roman"/>
        <charset val="134"/>
      </rPr>
      <t>12</t>
    </r>
    <r>
      <rPr>
        <sz val="9"/>
        <rFont val="宋体"/>
        <charset val="134"/>
      </rPr>
      <t>月</t>
    </r>
    <r>
      <rPr>
        <sz val="9"/>
        <rFont val="Times New Roman"/>
        <charset val="134"/>
      </rPr>
      <t>20</t>
    </r>
    <r>
      <rPr>
        <sz val="9"/>
        <rFont val="宋体"/>
        <charset val="134"/>
      </rPr>
      <t>日前统计好数据并加盖乡镇政府或县级部门公章扫描</t>
    </r>
    <r>
      <rPr>
        <sz val="9"/>
        <rFont val="Times New Roman"/>
        <charset val="134"/>
      </rPr>
      <t>pdf</t>
    </r>
    <r>
      <rPr>
        <sz val="9"/>
        <rFont val="宋体"/>
        <charset val="134"/>
      </rPr>
      <t>，报送到县中彝医药产业工作专班办公室，报送邮箱地址：</t>
    </r>
    <r>
      <rPr>
        <sz val="9"/>
        <rFont val="Times New Roman"/>
        <charset val="134"/>
      </rPr>
      <t>sbzyyyzb@126.com </t>
    </r>
    <r>
      <rPr>
        <sz val="9"/>
        <rFont val="宋体"/>
        <charset val="134"/>
      </rPr>
      <t>，联系电话：</t>
    </r>
    <r>
      <rPr>
        <sz val="9"/>
        <rFont val="Times New Roman"/>
        <charset val="134"/>
      </rPr>
      <t>7715259</t>
    </r>
    <r>
      <rPr>
        <sz val="9"/>
        <rFont val="宋体"/>
        <charset val="134"/>
      </rPr>
      <t>。</t>
    </r>
  </si>
  <si>
    <r>
      <t xml:space="preserve">  </t>
    </r>
    <r>
      <rPr>
        <sz val="14"/>
        <rFont val="方正黑体简体"/>
        <charset val="0"/>
      </rPr>
      <t>附件</t>
    </r>
    <r>
      <rPr>
        <sz val="14"/>
        <rFont val="Times New Roman"/>
        <charset val="0"/>
      </rPr>
      <t>2-3</t>
    </r>
    <r>
      <rPr>
        <sz val="14"/>
        <rFont val="宋体"/>
        <charset val="0"/>
      </rPr>
      <t>：</t>
    </r>
  </si>
  <si>
    <r>
      <t>双柏县</t>
    </r>
    <r>
      <rPr>
        <sz val="16"/>
        <rFont val="Times New Roman"/>
        <charset val="134"/>
      </rPr>
      <t>2023</t>
    </r>
    <r>
      <rPr>
        <sz val="16"/>
        <rFont val="方正小标宋简体"/>
        <charset val="134"/>
      </rPr>
      <t>年中药材种植连片示范统计表（</t>
    </r>
    <r>
      <rPr>
        <sz val="16"/>
        <rFont val="Times New Roman"/>
        <charset val="134"/>
      </rPr>
      <t>1-X</t>
    </r>
    <r>
      <rPr>
        <sz val="16"/>
        <rFont val="方正小标宋简体"/>
        <charset val="134"/>
      </rPr>
      <t>月）</t>
    </r>
    <r>
      <rPr>
        <sz val="16"/>
        <rFont val="Times New Roman"/>
        <charset val="134"/>
      </rPr>
      <t xml:space="preserve"> </t>
    </r>
  </si>
  <si>
    <r>
      <t>填报单位：</t>
    </r>
    <r>
      <rPr>
        <sz val="11"/>
        <rFont val="Times New Roman"/>
        <charset val="0"/>
      </rPr>
      <t xml:space="preserve">                  </t>
    </r>
    <r>
      <rPr>
        <sz val="11"/>
        <rFont val="宋体"/>
        <charset val="0"/>
      </rPr>
      <t>填报人：</t>
    </r>
    <r>
      <rPr>
        <sz val="11"/>
        <rFont val="Times New Roman"/>
        <charset val="0"/>
      </rPr>
      <t xml:space="preserve">         </t>
    </r>
    <r>
      <rPr>
        <sz val="11"/>
        <rFont val="宋体"/>
        <charset val="0"/>
      </rPr>
      <t>电话</t>
    </r>
    <r>
      <rPr>
        <sz val="11"/>
        <rFont val="Times New Roman"/>
        <charset val="0"/>
      </rPr>
      <t xml:space="preserve">:               </t>
    </r>
    <r>
      <rPr>
        <sz val="11"/>
        <rFont val="宋体"/>
        <charset val="0"/>
      </rPr>
      <t>填报时间：</t>
    </r>
    <r>
      <rPr>
        <sz val="11"/>
        <rFont val="Times New Roman"/>
        <charset val="0"/>
      </rPr>
      <t>2023</t>
    </r>
    <r>
      <rPr>
        <sz val="11"/>
        <rFont val="宋体"/>
        <charset val="0"/>
      </rPr>
      <t>年</t>
    </r>
    <r>
      <rPr>
        <sz val="11"/>
        <rFont val="Times New Roman"/>
        <charset val="0"/>
      </rPr>
      <t>X</t>
    </r>
    <r>
      <rPr>
        <sz val="11"/>
        <rFont val="宋体"/>
        <charset val="0"/>
      </rPr>
      <t>月</t>
    </r>
    <r>
      <rPr>
        <sz val="11"/>
        <rFont val="Times New Roman"/>
        <charset val="0"/>
      </rPr>
      <t>X</t>
    </r>
    <r>
      <rPr>
        <sz val="11"/>
        <rFont val="宋体"/>
        <charset val="0"/>
      </rPr>
      <t>日</t>
    </r>
    <r>
      <rPr>
        <sz val="11"/>
        <rFont val="Times New Roman"/>
        <charset val="0"/>
      </rPr>
      <t xml:space="preserve">    </t>
    </r>
    <r>
      <rPr>
        <sz val="11"/>
        <rFont val="宋体"/>
        <charset val="0"/>
      </rPr>
      <t>领导审核签字：</t>
    </r>
    <r>
      <rPr>
        <sz val="11"/>
        <rFont val="Times New Roman"/>
        <charset val="0"/>
      </rPr>
      <t xml:space="preserve"> </t>
    </r>
  </si>
  <si>
    <t>总序</t>
  </si>
  <si>
    <t>企业名称</t>
  </si>
  <si>
    <t>（示范地）所在县乡镇村</t>
  </si>
  <si>
    <t>品种和亩数</t>
  </si>
  <si>
    <t>连片种植（亩）</t>
  </si>
  <si>
    <t>县市序号</t>
  </si>
  <si>
    <t>100-500</t>
  </si>
  <si>
    <t>500-1000</t>
  </si>
  <si>
    <r>
      <t>1000</t>
    </r>
    <r>
      <rPr>
        <sz val="10"/>
        <rFont val="方正黑体简体"/>
        <charset val="134"/>
      </rPr>
      <t>以上</t>
    </r>
  </si>
  <si>
    <r>
      <t>备注：本表每年</t>
    </r>
    <r>
      <rPr>
        <sz val="10"/>
        <rFont val="Times New Roman"/>
        <charset val="134"/>
      </rPr>
      <t>3</t>
    </r>
    <r>
      <rPr>
        <sz val="10"/>
        <rFont val="宋体"/>
        <charset val="134"/>
      </rPr>
      <t>月</t>
    </r>
    <r>
      <rPr>
        <sz val="10"/>
        <rFont val="Times New Roman"/>
        <charset val="134"/>
      </rPr>
      <t>20</t>
    </r>
    <r>
      <rPr>
        <sz val="10"/>
        <rFont val="宋体"/>
        <charset val="134"/>
      </rPr>
      <t>日、</t>
    </r>
    <r>
      <rPr>
        <sz val="10"/>
        <rFont val="Times New Roman"/>
        <charset val="134"/>
      </rPr>
      <t>6</t>
    </r>
    <r>
      <rPr>
        <sz val="10"/>
        <rFont val="宋体"/>
        <charset val="134"/>
      </rPr>
      <t>月</t>
    </r>
    <r>
      <rPr>
        <sz val="10"/>
        <rFont val="Times New Roman"/>
        <charset val="134"/>
      </rPr>
      <t>20</t>
    </r>
    <r>
      <rPr>
        <sz val="10"/>
        <rFont val="宋体"/>
        <charset val="134"/>
      </rPr>
      <t>日、</t>
    </r>
    <r>
      <rPr>
        <sz val="10"/>
        <rFont val="Times New Roman"/>
        <charset val="134"/>
      </rPr>
      <t>9</t>
    </r>
    <r>
      <rPr>
        <sz val="10"/>
        <rFont val="宋体"/>
        <charset val="134"/>
      </rPr>
      <t>月</t>
    </r>
    <r>
      <rPr>
        <sz val="10"/>
        <rFont val="Times New Roman"/>
        <charset val="134"/>
      </rPr>
      <t>20</t>
    </r>
    <r>
      <rPr>
        <sz val="10"/>
        <rFont val="宋体"/>
        <charset val="134"/>
      </rPr>
      <t>日、</t>
    </r>
    <r>
      <rPr>
        <sz val="10"/>
        <rFont val="Times New Roman"/>
        <charset val="134"/>
      </rPr>
      <t>12</t>
    </r>
    <r>
      <rPr>
        <sz val="10"/>
        <rFont val="宋体"/>
        <charset val="134"/>
      </rPr>
      <t>月</t>
    </r>
    <r>
      <rPr>
        <sz val="10"/>
        <rFont val="Times New Roman"/>
        <charset val="134"/>
      </rPr>
      <t>20</t>
    </r>
    <r>
      <rPr>
        <sz val="10"/>
        <rFont val="宋体"/>
        <charset val="134"/>
      </rPr>
      <t>日前统计好数据并加盖乡镇政府或县级部门公章扫描</t>
    </r>
    <r>
      <rPr>
        <sz val="10"/>
        <rFont val="Times New Roman"/>
        <charset val="134"/>
      </rPr>
      <t>pdf</t>
    </r>
    <r>
      <rPr>
        <sz val="10"/>
        <rFont val="宋体"/>
        <charset val="134"/>
      </rPr>
      <t>，报送到县中彝医药产业工作专班办公室，报送邮箱地址：</t>
    </r>
    <r>
      <rPr>
        <sz val="10"/>
        <rFont val="Times New Roman"/>
        <charset val="134"/>
      </rPr>
      <t>sbzyyyzb@126.com </t>
    </r>
    <r>
      <rPr>
        <sz val="10"/>
        <rFont val="宋体"/>
        <charset val="134"/>
      </rPr>
      <t>，联系电话：</t>
    </r>
    <r>
      <rPr>
        <sz val="10"/>
        <rFont val="Times New Roman"/>
        <charset val="134"/>
      </rPr>
      <t>7715259</t>
    </r>
    <r>
      <rPr>
        <sz val="10"/>
        <rFont val="宋体"/>
        <charset val="134"/>
      </rPr>
      <t>。</t>
    </r>
  </si>
  <si>
    <r>
      <t>附件</t>
    </r>
    <r>
      <rPr>
        <b/>
        <sz val="14"/>
        <rFont val="Times New Roman"/>
        <charset val="1"/>
      </rPr>
      <t>2-4</t>
    </r>
    <r>
      <rPr>
        <b/>
        <sz val="14"/>
        <rFont val="宋体"/>
        <charset val="1"/>
      </rPr>
      <t>：</t>
    </r>
  </si>
  <si>
    <r>
      <t>双柏县</t>
    </r>
    <r>
      <rPr>
        <b/>
        <sz val="20"/>
        <rFont val="Times New Roman"/>
        <charset val="1"/>
      </rPr>
      <t>2023</t>
    </r>
    <r>
      <rPr>
        <b/>
        <sz val="20"/>
        <rFont val="宋体"/>
        <charset val="1"/>
      </rPr>
      <t>年中彝医药产业推广运用产值统计表（第</t>
    </r>
    <r>
      <rPr>
        <b/>
        <sz val="20"/>
        <rFont val="Times New Roman"/>
        <charset val="1"/>
      </rPr>
      <t>XX</t>
    </r>
    <r>
      <rPr>
        <b/>
        <sz val="20"/>
        <rFont val="宋体"/>
        <charset val="1"/>
      </rPr>
      <t>季度）</t>
    </r>
  </si>
  <si>
    <r>
      <t>填报单位：</t>
    </r>
    <r>
      <rPr>
        <sz val="12"/>
        <rFont val="Times New Roman"/>
        <charset val="1"/>
      </rPr>
      <t xml:space="preserve">                     </t>
    </r>
    <r>
      <rPr>
        <sz val="12"/>
        <rFont val="宋体"/>
        <charset val="1"/>
      </rPr>
      <t>填报人：</t>
    </r>
    <r>
      <rPr>
        <sz val="12"/>
        <rFont val="Times New Roman"/>
        <charset val="1"/>
      </rPr>
      <t xml:space="preserve">           </t>
    </r>
    <r>
      <rPr>
        <sz val="12"/>
        <rFont val="宋体"/>
        <charset val="1"/>
      </rPr>
      <t>电话</t>
    </r>
    <r>
      <rPr>
        <sz val="12"/>
        <rFont val="Times New Roman"/>
        <charset val="1"/>
      </rPr>
      <t xml:space="preserve">:           </t>
    </r>
    <r>
      <rPr>
        <sz val="12"/>
        <rFont val="宋体"/>
        <charset val="1"/>
      </rPr>
      <t>填报时间：</t>
    </r>
    <r>
      <rPr>
        <sz val="12"/>
        <rFont val="Times New Roman"/>
        <charset val="1"/>
      </rPr>
      <t>2023</t>
    </r>
    <r>
      <rPr>
        <sz val="12"/>
        <rFont val="宋体"/>
        <charset val="1"/>
      </rPr>
      <t>年</t>
    </r>
    <r>
      <rPr>
        <sz val="12"/>
        <rFont val="Times New Roman"/>
        <charset val="1"/>
      </rPr>
      <t>X</t>
    </r>
    <r>
      <rPr>
        <sz val="12"/>
        <rFont val="宋体"/>
        <charset val="1"/>
      </rPr>
      <t>月</t>
    </r>
    <r>
      <rPr>
        <sz val="12"/>
        <rFont val="Times New Roman"/>
        <charset val="1"/>
      </rPr>
      <t>X</t>
    </r>
    <r>
      <rPr>
        <sz val="12"/>
        <rFont val="宋体"/>
        <charset val="1"/>
      </rPr>
      <t>日</t>
    </r>
    <r>
      <rPr>
        <sz val="12"/>
        <rFont val="Times New Roman"/>
        <charset val="1"/>
      </rPr>
      <t xml:space="preserve">     </t>
    </r>
    <r>
      <rPr>
        <sz val="12"/>
        <rFont val="宋体"/>
        <charset val="1"/>
      </rPr>
      <t>领导审核签字：</t>
    </r>
    <r>
      <rPr>
        <sz val="12"/>
        <rFont val="Times New Roman"/>
        <charset val="1"/>
      </rPr>
      <t xml:space="preserve"> </t>
    </r>
  </si>
  <si>
    <r>
      <t>品种名称</t>
    </r>
    <r>
      <rPr>
        <sz val="12"/>
        <rFont val="Times New Roman"/>
        <charset val="1"/>
      </rPr>
      <t xml:space="preserve">
</t>
    </r>
    <r>
      <rPr>
        <sz val="11"/>
        <rFont val="宋体"/>
        <charset val="1"/>
      </rPr>
      <t>（可填多个所统计产值包含的品种内容）</t>
    </r>
  </si>
  <si>
    <r>
      <t>2023</t>
    </r>
    <r>
      <rPr>
        <sz val="12"/>
        <rFont val="宋体"/>
        <charset val="1"/>
      </rPr>
      <t>年产值任务（万元）</t>
    </r>
  </si>
  <si>
    <t>季度产值</t>
  </si>
  <si>
    <t>产值合计（万元）</t>
  </si>
  <si>
    <r>
      <t>完成率（</t>
    </r>
    <r>
      <rPr>
        <sz val="12"/>
        <rFont val="Times New Roman"/>
        <charset val="1"/>
      </rPr>
      <t>%</t>
    </r>
    <r>
      <rPr>
        <sz val="12"/>
        <rFont val="宋体"/>
        <charset val="1"/>
      </rPr>
      <t>）</t>
    </r>
  </si>
  <si>
    <r>
      <t>第一季度产值</t>
    </r>
    <r>
      <rPr>
        <sz val="12"/>
        <rFont val="Times New Roman"/>
        <charset val="1"/>
      </rPr>
      <t xml:space="preserve"> </t>
    </r>
    <r>
      <rPr>
        <sz val="12"/>
        <rFont val="宋体"/>
        <charset val="1"/>
      </rPr>
      <t>（万元）</t>
    </r>
  </si>
  <si>
    <r>
      <t>第二季度产值</t>
    </r>
    <r>
      <rPr>
        <sz val="12"/>
        <rFont val="Times New Roman"/>
        <charset val="1"/>
      </rPr>
      <t xml:space="preserve"> </t>
    </r>
    <r>
      <rPr>
        <sz val="12"/>
        <rFont val="宋体"/>
        <charset val="1"/>
      </rPr>
      <t>（万元）</t>
    </r>
  </si>
  <si>
    <r>
      <t>第三季度产值</t>
    </r>
    <r>
      <rPr>
        <sz val="12"/>
        <rFont val="Times New Roman"/>
        <charset val="1"/>
      </rPr>
      <t xml:space="preserve"> </t>
    </r>
    <r>
      <rPr>
        <sz val="12"/>
        <rFont val="宋体"/>
        <charset val="1"/>
      </rPr>
      <t>（万元）</t>
    </r>
  </si>
  <si>
    <t>第四季度产值（万元）</t>
  </si>
  <si>
    <r>
      <t>旅游</t>
    </r>
    <r>
      <rPr>
        <sz val="12"/>
        <rFont val="Times New Roman"/>
        <charset val="1"/>
      </rPr>
      <t>“</t>
    </r>
    <r>
      <rPr>
        <sz val="12"/>
        <rFont val="宋体"/>
        <charset val="1"/>
      </rPr>
      <t>康养</t>
    </r>
    <r>
      <rPr>
        <sz val="12"/>
        <rFont val="Times New Roman"/>
        <charset val="1"/>
      </rPr>
      <t>”</t>
    </r>
    <r>
      <rPr>
        <sz val="12"/>
        <rFont val="宋体"/>
        <charset val="1"/>
      </rPr>
      <t>融合产业类</t>
    </r>
  </si>
  <si>
    <t>医药健康品种销售类</t>
  </si>
  <si>
    <r>
      <t>备注：本表每年</t>
    </r>
    <r>
      <rPr>
        <sz val="12"/>
        <rFont val="Times New Roman"/>
        <charset val="1"/>
      </rPr>
      <t>3</t>
    </r>
    <r>
      <rPr>
        <sz val="12"/>
        <rFont val="宋体"/>
        <charset val="1"/>
      </rPr>
      <t>月</t>
    </r>
    <r>
      <rPr>
        <sz val="12"/>
        <rFont val="Times New Roman"/>
        <charset val="1"/>
      </rPr>
      <t>20</t>
    </r>
    <r>
      <rPr>
        <sz val="12"/>
        <rFont val="宋体"/>
        <charset val="1"/>
      </rPr>
      <t>日、</t>
    </r>
    <r>
      <rPr>
        <sz val="12"/>
        <rFont val="Times New Roman"/>
        <charset val="1"/>
      </rPr>
      <t>6</t>
    </r>
    <r>
      <rPr>
        <sz val="12"/>
        <rFont val="宋体"/>
        <charset val="1"/>
      </rPr>
      <t>月</t>
    </r>
    <r>
      <rPr>
        <sz val="12"/>
        <rFont val="Times New Roman"/>
        <charset val="1"/>
      </rPr>
      <t>20</t>
    </r>
    <r>
      <rPr>
        <sz val="12"/>
        <rFont val="宋体"/>
        <charset val="1"/>
      </rPr>
      <t>日、</t>
    </r>
    <r>
      <rPr>
        <sz val="12"/>
        <rFont val="Times New Roman"/>
        <charset val="1"/>
      </rPr>
      <t>9</t>
    </r>
    <r>
      <rPr>
        <sz val="12"/>
        <rFont val="宋体"/>
        <charset val="1"/>
      </rPr>
      <t>月</t>
    </r>
    <r>
      <rPr>
        <sz val="12"/>
        <rFont val="Times New Roman"/>
        <charset val="1"/>
      </rPr>
      <t>20</t>
    </r>
    <r>
      <rPr>
        <sz val="12"/>
        <rFont val="宋体"/>
        <charset val="1"/>
      </rPr>
      <t>日、</t>
    </r>
    <r>
      <rPr>
        <sz val="12"/>
        <rFont val="Times New Roman"/>
        <charset val="1"/>
      </rPr>
      <t>12</t>
    </r>
    <r>
      <rPr>
        <sz val="12"/>
        <rFont val="宋体"/>
        <charset val="1"/>
      </rPr>
      <t>月</t>
    </r>
    <r>
      <rPr>
        <sz val="12"/>
        <rFont val="Times New Roman"/>
        <charset val="1"/>
      </rPr>
      <t>20</t>
    </r>
    <r>
      <rPr>
        <sz val="12"/>
        <rFont val="宋体"/>
        <charset val="1"/>
      </rPr>
      <t>日前统计好数据并加盖乡镇政府或县级部门公章扫描</t>
    </r>
    <r>
      <rPr>
        <sz val="12"/>
        <rFont val="Times New Roman"/>
        <charset val="1"/>
      </rPr>
      <t>pdf</t>
    </r>
    <r>
      <rPr>
        <sz val="12"/>
        <rFont val="宋体"/>
        <charset val="1"/>
      </rPr>
      <t>，报送到县中彝医药产业工作专班办公室，报送邮箱地址：</t>
    </r>
    <r>
      <rPr>
        <sz val="12"/>
        <rFont val="Times New Roman"/>
        <charset val="1"/>
      </rPr>
      <t>sbzyyyzb@126.com </t>
    </r>
    <r>
      <rPr>
        <sz val="12"/>
        <rFont val="宋体"/>
        <charset val="1"/>
      </rPr>
      <t>，联系电话：</t>
    </r>
    <r>
      <rPr>
        <sz val="12"/>
        <rFont val="Times New Roman"/>
        <charset val="1"/>
      </rPr>
      <t>7715259</t>
    </r>
    <r>
      <rPr>
        <sz val="12"/>
        <rFont val="宋体"/>
        <charset val="1"/>
      </rPr>
      <t>。</t>
    </r>
  </si>
  <si>
    <t>双柏县2021年大健康产业药膳发展目标任务分解表</t>
  </si>
  <si>
    <t>单 位</t>
  </si>
  <si>
    <t>2020年大健康产业医疗                       卫生服务</t>
  </si>
  <si>
    <t>2021年目标下达         任务数</t>
  </si>
  <si>
    <t>比去年增加数</t>
  </si>
  <si>
    <t>双柏县人民医院</t>
  </si>
  <si>
    <t>双柏县中医医院</t>
  </si>
  <si>
    <t>双柏县妇幼保健院</t>
  </si>
  <si>
    <t>妥甸卫生院</t>
  </si>
  <si>
    <t>大庄中心卫生院</t>
  </si>
  <si>
    <t>法脿中心卫生院</t>
  </si>
  <si>
    <t>鄂嘉中心卫生院</t>
  </si>
  <si>
    <t>大麦地卫生院</t>
  </si>
  <si>
    <t>安龙堡卫生院</t>
  </si>
  <si>
    <t>爱尼山卫生院</t>
  </si>
  <si>
    <t>独田卫生院</t>
  </si>
  <si>
    <t>双柏中医院</t>
  </si>
  <si>
    <t>双柏中西医                                                                            结合医院</t>
  </si>
</sst>
</file>

<file path=xl/styles.xml><?xml version="1.0" encoding="utf-8"?>
<styleSheet xmlns="http://schemas.openxmlformats.org/spreadsheetml/2006/main">
  <numFmts count="10">
    <numFmt numFmtId="176" formatCode="0.0000_ "/>
    <numFmt numFmtId="177" formatCode="0.000_ "/>
    <numFmt numFmtId="178" formatCode="0_);[Red]\(0\)"/>
    <numFmt numFmtId="179" formatCode="0.00_ "/>
    <numFmt numFmtId="180" formatCode="0_ "/>
    <numFmt numFmtId="43" formatCode="_ * #,##0.00_ ;_ * \-#,##0.00_ ;_ * &quot;-&quot;??_ ;_ @_ "/>
    <numFmt numFmtId="41" formatCode="_ * #,##0_ ;_ * \-#,##0_ ;_ * &quot;-&quot;_ ;_ @_ "/>
    <numFmt numFmtId="181" formatCode="h:m"/>
    <numFmt numFmtId="44" formatCode="_ &quot;￥&quot;* #,##0.00_ ;_ &quot;￥&quot;* \-#,##0.00_ ;_ &quot;￥&quot;* &quot;-&quot;??_ ;_ @_ "/>
    <numFmt numFmtId="42" formatCode="_ &quot;￥&quot;* #,##0_ ;_ &quot;￥&quot;* \-#,##0_ ;_ &quot;￥&quot;* &quot;-&quot;_ ;_ @_ "/>
  </numFmts>
  <fonts count="91">
    <font>
      <sz val="12"/>
      <name val="宋体"/>
      <charset val="1"/>
    </font>
    <font>
      <sz val="12"/>
      <color indexed="8"/>
      <name val="仿宋"/>
      <charset val="1"/>
    </font>
    <font>
      <sz val="12"/>
      <name val="仿宋"/>
      <charset val="1"/>
    </font>
    <font>
      <sz val="10"/>
      <color indexed="8"/>
      <name val="方正仿宋简体"/>
      <charset val="1"/>
    </font>
    <font>
      <sz val="14"/>
      <name val="Times New Roman"/>
      <charset val="134"/>
    </font>
    <font>
      <sz val="14"/>
      <color indexed="8"/>
      <name val="Times New Roman"/>
      <charset val="134"/>
    </font>
    <font>
      <sz val="10"/>
      <name val="Times New Roman"/>
      <charset val="134"/>
    </font>
    <font>
      <sz val="10"/>
      <color indexed="8"/>
      <name val="Times New Roman"/>
      <charset val="134"/>
    </font>
    <font>
      <sz val="12"/>
      <name val="Times New Roman"/>
      <charset val="1"/>
    </font>
    <font>
      <b/>
      <sz val="14"/>
      <name val="宋体"/>
      <charset val="1"/>
    </font>
    <font>
      <b/>
      <sz val="14"/>
      <name val="Times New Roman"/>
      <charset val="1"/>
    </font>
    <font>
      <b/>
      <sz val="20"/>
      <name val="宋体"/>
      <charset val="1"/>
    </font>
    <font>
      <b/>
      <sz val="20"/>
      <name val="Times New Roman"/>
      <charset val="1"/>
    </font>
    <font>
      <b/>
      <sz val="12"/>
      <name val="Times New Roman"/>
      <charset val="1"/>
    </font>
    <font>
      <sz val="12"/>
      <name val="Times New Roman"/>
      <charset val="134"/>
    </font>
    <font>
      <b/>
      <sz val="12"/>
      <name val="宋体"/>
      <charset val="1"/>
    </font>
    <font>
      <sz val="14"/>
      <name val="宋体"/>
      <charset val="1"/>
    </font>
    <font>
      <sz val="14"/>
      <name val="Times New Roman"/>
      <charset val="1"/>
    </font>
    <font>
      <sz val="14"/>
      <name val="Times New Roman"/>
      <charset val="0"/>
    </font>
    <font>
      <sz val="16"/>
      <name val="方正小标宋简体"/>
      <charset val="134"/>
    </font>
    <font>
      <sz val="16"/>
      <name val="Times New Roman"/>
      <charset val="134"/>
    </font>
    <font>
      <sz val="11"/>
      <name val="宋体"/>
      <charset val="0"/>
    </font>
    <font>
      <sz val="11"/>
      <name val="Times New Roman"/>
      <charset val="0"/>
    </font>
    <font>
      <sz val="10"/>
      <name val="方正黑体简体"/>
      <charset val="134"/>
    </font>
    <font>
      <sz val="10"/>
      <name val="Times New Roman"/>
      <charset val="0"/>
    </font>
    <font>
      <sz val="10"/>
      <name val="方正仿宋简体"/>
      <charset val="134"/>
    </font>
    <font>
      <sz val="10"/>
      <name val="宋体"/>
      <charset val="134"/>
    </font>
    <font>
      <sz val="9"/>
      <name val="Times New Roman"/>
      <charset val="134"/>
    </font>
    <font>
      <sz val="12"/>
      <name val="Times New Roman"/>
      <charset val="0"/>
    </font>
    <font>
      <b/>
      <sz val="9"/>
      <color rgb="FF000000"/>
      <name val="Times New Roman"/>
      <charset val="134"/>
    </font>
    <font>
      <b/>
      <sz val="9"/>
      <color indexed="8"/>
      <name val="Times New Roman"/>
      <charset val="0"/>
    </font>
    <font>
      <sz val="9"/>
      <name val="Times New Roman"/>
      <charset val="0"/>
    </font>
    <font>
      <sz val="6"/>
      <color theme="1"/>
      <name val="Times New Roman"/>
      <charset val="0"/>
    </font>
    <font>
      <sz val="6"/>
      <name val="Times New Roman"/>
      <charset val="0"/>
    </font>
    <font>
      <sz val="8"/>
      <name val="Times New Roman"/>
      <charset val="0"/>
    </font>
    <font>
      <sz val="8"/>
      <color indexed="8"/>
      <name val="Times New Roman"/>
      <charset val="134"/>
    </font>
    <font>
      <sz val="8"/>
      <color theme="1"/>
      <name val="Times New Roman"/>
      <charset val="0"/>
    </font>
    <font>
      <sz val="9"/>
      <color theme="1"/>
      <name val="Times New Roman"/>
      <charset val="134"/>
    </font>
    <font>
      <sz val="16"/>
      <name val="方正黑体简体"/>
      <charset val="0"/>
    </font>
    <font>
      <sz val="16"/>
      <name val="Times New Roman"/>
      <charset val="0"/>
    </font>
    <font>
      <sz val="20"/>
      <name val="方正小标宋简体"/>
      <charset val="134"/>
    </font>
    <font>
      <sz val="20"/>
      <name val="Times New Roman"/>
      <charset val="134"/>
    </font>
    <font>
      <b/>
      <sz val="11"/>
      <name val="方正仿宋简体"/>
      <charset val="134"/>
    </font>
    <font>
      <b/>
      <sz val="11"/>
      <name val="Times New Roman"/>
      <charset val="0"/>
    </font>
    <font>
      <sz val="8"/>
      <name val="方正黑体简体"/>
      <charset val="134"/>
    </font>
    <font>
      <sz val="8"/>
      <name val="Times New Roman"/>
      <charset val="134"/>
    </font>
    <font>
      <sz val="9"/>
      <name val="方正黑体简体"/>
      <charset val="134"/>
    </font>
    <font>
      <sz val="9"/>
      <name val="宋体"/>
      <charset val="134"/>
    </font>
    <font>
      <sz val="8"/>
      <name val="方正仿宋简体"/>
      <charset val="134"/>
    </font>
    <font>
      <sz val="9"/>
      <name val="方正仿宋简体"/>
      <charset val="134"/>
    </font>
    <font>
      <sz val="6"/>
      <name val="Times New Roman"/>
      <charset val="134"/>
    </font>
    <font>
      <sz val="11"/>
      <name val="宋体"/>
      <charset val="134"/>
    </font>
    <font>
      <sz val="11"/>
      <name val="Times New Roman"/>
      <charset val="134"/>
    </font>
    <font>
      <b/>
      <sz val="18"/>
      <name val="宋体"/>
      <charset val="1"/>
    </font>
    <font>
      <b/>
      <sz val="14"/>
      <color indexed="8"/>
      <name val="宋体"/>
      <charset val="1"/>
    </font>
    <font>
      <sz val="11"/>
      <color indexed="8"/>
      <name val="宋体"/>
      <charset val="1"/>
    </font>
    <font>
      <sz val="11"/>
      <color indexed="9"/>
      <name val="宋体"/>
      <charset val="1"/>
    </font>
    <font>
      <sz val="11"/>
      <color indexed="19"/>
      <name val="宋体"/>
      <charset val="1"/>
    </font>
    <font>
      <sz val="11"/>
      <color indexed="17"/>
      <name val="宋体"/>
      <charset val="1"/>
    </font>
    <font>
      <sz val="11"/>
      <color indexed="16"/>
      <name val="宋体"/>
      <charset val="1"/>
    </font>
    <font>
      <b/>
      <sz val="18"/>
      <color indexed="54"/>
      <name val="宋体"/>
      <charset val="1"/>
    </font>
    <font>
      <b/>
      <sz val="11"/>
      <color indexed="8"/>
      <name val="宋体"/>
      <charset val="1"/>
    </font>
    <font>
      <i/>
      <sz val="11"/>
      <color indexed="23"/>
      <name val="宋体"/>
      <charset val="1"/>
    </font>
    <font>
      <b/>
      <sz val="15"/>
      <color indexed="54"/>
      <name val="宋体"/>
      <charset val="1"/>
    </font>
    <font>
      <b/>
      <sz val="11"/>
      <color indexed="54"/>
      <name val="宋体"/>
      <charset val="1"/>
    </font>
    <font>
      <sz val="12"/>
      <name val="宋体"/>
      <charset val="134"/>
    </font>
    <font>
      <sz val="11"/>
      <color indexed="53"/>
      <name val="宋体"/>
      <charset val="1"/>
    </font>
    <font>
      <b/>
      <sz val="13"/>
      <color indexed="54"/>
      <name val="宋体"/>
      <charset val="1"/>
    </font>
    <font>
      <u/>
      <sz val="11"/>
      <color indexed="20"/>
      <name val="宋体"/>
      <charset val="1"/>
    </font>
    <font>
      <sz val="11"/>
      <color indexed="10"/>
      <name val="宋体"/>
      <charset val="1"/>
    </font>
    <font>
      <u/>
      <sz val="11"/>
      <color indexed="12"/>
      <name val="宋体"/>
      <charset val="1"/>
    </font>
    <font>
      <b/>
      <sz val="11"/>
      <color indexed="53"/>
      <name val="宋体"/>
      <charset val="1"/>
    </font>
    <font>
      <sz val="11"/>
      <color indexed="62"/>
      <name val="宋体"/>
      <charset val="1"/>
    </font>
    <font>
      <b/>
      <sz val="11"/>
      <color indexed="9"/>
      <name val="宋体"/>
      <charset val="1"/>
    </font>
    <font>
      <b/>
      <sz val="11"/>
      <color indexed="63"/>
      <name val="宋体"/>
      <charset val="1"/>
    </font>
    <font>
      <sz val="11"/>
      <name val="宋体"/>
      <charset val="1"/>
    </font>
    <font>
      <sz val="14"/>
      <name val="方正黑体简体"/>
      <charset val="0"/>
    </font>
    <font>
      <sz val="14"/>
      <name val="宋体"/>
      <charset val="0"/>
    </font>
    <font>
      <sz val="12"/>
      <name val="方正黑体简体"/>
      <charset val="0"/>
    </font>
    <font>
      <sz val="12"/>
      <name val="宋体"/>
      <charset val="0"/>
    </font>
    <font>
      <sz val="14"/>
      <name val="方正小标宋简体"/>
      <charset val="134"/>
    </font>
    <font>
      <b/>
      <sz val="9"/>
      <color rgb="FF000000"/>
      <name val="方正仿宋简体"/>
      <charset val="134"/>
    </font>
    <font>
      <sz val="9"/>
      <color theme="1"/>
      <name val="方正黑体简体"/>
      <charset val="134"/>
    </font>
    <font>
      <sz val="8"/>
      <color indexed="8"/>
      <name val="方正仿宋简体"/>
      <charset val="134"/>
    </font>
    <font>
      <sz val="8"/>
      <color indexed="8"/>
      <name val="Times New Roman"/>
      <charset val="0"/>
    </font>
    <font>
      <sz val="16"/>
      <name val="宋体"/>
      <charset val="0"/>
    </font>
    <font>
      <sz val="6"/>
      <name val="方正仿宋简体"/>
      <charset val="134"/>
    </font>
    <font>
      <b/>
      <sz val="9"/>
      <name val="宋体"/>
      <charset val="134"/>
    </font>
    <font>
      <sz val="9"/>
      <name val="宋体"/>
      <charset val="134"/>
    </font>
    <font>
      <b/>
      <sz val="9"/>
      <name val="Tahoma"/>
      <charset val="134"/>
    </font>
    <font>
      <sz val="9"/>
      <name val="Tahoma"/>
      <charset val="134"/>
    </font>
  </fonts>
  <fills count="19">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top style="thin">
        <color indexed="48"/>
      </top>
      <bottom style="double">
        <color indexed="48"/>
      </bottom>
      <diagonal/>
    </border>
    <border>
      <left/>
      <right/>
      <top/>
      <bottom style="medium">
        <color indexed="48"/>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0" fontId="65" fillId="0" borderId="0"/>
    <xf numFmtId="0" fontId="55" fillId="7" borderId="0">
      <alignment vertical="center"/>
    </xf>
    <xf numFmtId="0" fontId="55" fillId="5" borderId="0">
      <alignment vertical="center"/>
    </xf>
    <xf numFmtId="0" fontId="56" fillId="13" borderId="0">
      <alignment vertical="center"/>
    </xf>
    <xf numFmtId="0" fontId="55" fillId="9" borderId="0">
      <alignment vertical="center"/>
    </xf>
    <xf numFmtId="0" fontId="55" fillId="9" borderId="0">
      <alignment vertical="center"/>
    </xf>
    <xf numFmtId="0" fontId="56" fillId="10" borderId="0">
      <alignment vertical="center"/>
    </xf>
    <xf numFmtId="0" fontId="55" fillId="4" borderId="0">
      <alignment vertical="center"/>
    </xf>
    <xf numFmtId="0" fontId="64" fillId="0" borderId="10">
      <alignment vertical="center"/>
    </xf>
    <xf numFmtId="0" fontId="62" fillId="0" borderId="0">
      <alignment vertical="center"/>
    </xf>
    <xf numFmtId="0" fontId="61" fillId="0" borderId="8">
      <alignment vertical="center"/>
    </xf>
    <xf numFmtId="9" fontId="0" fillId="0" borderId="0">
      <alignment vertical="center"/>
    </xf>
    <xf numFmtId="43" fontId="0" fillId="0" borderId="0">
      <alignment vertical="center"/>
    </xf>
    <xf numFmtId="0" fontId="67" fillId="0" borderId="9">
      <alignment vertical="center"/>
    </xf>
    <xf numFmtId="42" fontId="0" fillId="0" borderId="0">
      <alignment vertical="center"/>
    </xf>
    <xf numFmtId="0" fontId="56" fillId="2" borderId="0">
      <alignment vertical="center"/>
    </xf>
    <xf numFmtId="0" fontId="69" fillId="0" borderId="0">
      <alignment vertical="center"/>
    </xf>
    <xf numFmtId="0" fontId="55" fillId="12" borderId="0">
      <alignment vertical="center"/>
    </xf>
    <xf numFmtId="0" fontId="56" fillId="17" borderId="0">
      <alignment vertical="center"/>
    </xf>
    <xf numFmtId="0" fontId="63" fillId="0" borderId="9">
      <alignment vertical="center"/>
    </xf>
    <xf numFmtId="0" fontId="70" fillId="0" borderId="0">
      <alignment vertical="center"/>
    </xf>
    <xf numFmtId="0" fontId="55" fillId="11" borderId="0">
      <alignment vertical="center"/>
    </xf>
    <xf numFmtId="44" fontId="0" fillId="0" borderId="0">
      <alignment vertical="center"/>
    </xf>
    <xf numFmtId="0" fontId="55" fillId="12" borderId="0">
      <alignment vertical="center"/>
    </xf>
    <xf numFmtId="0" fontId="71" fillId="11" borderId="13">
      <alignment vertical="center"/>
    </xf>
    <xf numFmtId="0" fontId="68" fillId="0" borderId="0">
      <alignment vertical="center"/>
    </xf>
    <xf numFmtId="41" fontId="0" fillId="0" borderId="0">
      <alignment vertical="center"/>
    </xf>
    <xf numFmtId="0" fontId="56" fillId="18" borderId="0">
      <alignment vertical="center"/>
    </xf>
    <xf numFmtId="0" fontId="55" fillId="7" borderId="0">
      <alignment vertical="center"/>
    </xf>
    <xf numFmtId="0" fontId="56" fillId="7" borderId="0">
      <alignment vertical="center"/>
    </xf>
    <xf numFmtId="0" fontId="72" fillId="2" borderId="13">
      <alignment vertical="center"/>
    </xf>
    <xf numFmtId="0" fontId="74" fillId="11" borderId="15">
      <alignment vertical="center"/>
    </xf>
    <xf numFmtId="0" fontId="73" fillId="8" borderId="14">
      <alignment vertical="center"/>
    </xf>
    <xf numFmtId="0" fontId="66" fillId="0" borderId="11">
      <alignment vertical="center"/>
    </xf>
    <xf numFmtId="0" fontId="56" fillId="15" borderId="0">
      <alignment vertical="center"/>
    </xf>
    <xf numFmtId="0" fontId="56" fillId="7" borderId="0">
      <alignment vertical="center"/>
    </xf>
    <xf numFmtId="0" fontId="55" fillId="12" borderId="12">
      <alignment vertical="center"/>
    </xf>
    <xf numFmtId="0" fontId="60" fillId="0" borderId="0">
      <alignment vertical="center"/>
    </xf>
    <xf numFmtId="0" fontId="58" fillId="5" borderId="0">
      <alignment vertical="center"/>
    </xf>
    <xf numFmtId="0" fontId="64" fillId="0" borderId="0">
      <alignment vertical="center"/>
    </xf>
    <xf numFmtId="0" fontId="56" fillId="14" borderId="0">
      <alignment vertical="center"/>
    </xf>
    <xf numFmtId="0" fontId="57" fillId="4" borderId="0">
      <alignment vertical="center"/>
    </xf>
    <xf numFmtId="0" fontId="55" fillId="3" borderId="0">
      <alignment vertical="center"/>
    </xf>
    <xf numFmtId="0" fontId="59" fillId="6" borderId="0">
      <alignment vertical="center"/>
    </xf>
    <xf numFmtId="0" fontId="56" fillId="16" borderId="0">
      <alignment vertical="center"/>
    </xf>
    <xf numFmtId="0" fontId="55" fillId="9" borderId="0">
      <alignment vertical="center"/>
    </xf>
    <xf numFmtId="0" fontId="56" fillId="2" borderId="0">
      <alignment vertical="center"/>
    </xf>
    <xf numFmtId="0" fontId="55" fillId="2" borderId="0">
      <alignment vertical="center"/>
    </xf>
    <xf numFmtId="0" fontId="56" fillId="8" borderId="0">
      <alignment vertical="center"/>
    </xf>
  </cellStyleXfs>
  <cellXfs count="188">
    <xf numFmtId="0" fontId="0" fillId="0" borderId="0" xfId="0">
      <alignment vertical="center"/>
    </xf>
    <xf numFmtId="0" fontId="0" fillId="0" borderId="0" xfId="0" applyAlignment="true">
      <alignment horizontal="center" vertical="center"/>
    </xf>
    <xf numFmtId="0" fontId="1" fillId="0" borderId="1"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4" fillId="0" borderId="1" xfId="0" applyFont="true" applyBorder="true" applyAlignment="true">
      <alignment horizontal="center" vertical="top" wrapText="true"/>
    </xf>
    <xf numFmtId="0" fontId="6" fillId="0" borderId="1" xfId="0" applyFont="true" applyBorder="true" applyAlignment="true">
      <alignment horizontal="center" vertical="top" wrapText="true"/>
    </xf>
    <xf numFmtId="0" fontId="7" fillId="0" borderId="1" xfId="0" applyFont="true" applyBorder="true" applyAlignment="true">
      <alignment horizontal="center" vertical="top" wrapText="true"/>
    </xf>
    <xf numFmtId="0" fontId="6" fillId="0" borderId="1" xfId="0" applyFont="true" applyBorder="true" applyAlignment="true">
      <alignment horizontal="center" vertical="center" wrapText="true"/>
    </xf>
    <xf numFmtId="0" fontId="7" fillId="0" borderId="1" xfId="0" applyFont="true" applyBorder="true" applyAlignment="true">
      <alignment horizontal="justify" vertical="center" wrapText="true"/>
    </xf>
    <xf numFmtId="0" fontId="0" fillId="0" borderId="1" xfId="0" applyBorder="true">
      <alignment vertical="center"/>
    </xf>
    <xf numFmtId="0" fontId="8" fillId="0" borderId="0" xfId="0" applyFont="true">
      <alignment vertical="center"/>
    </xf>
    <xf numFmtId="0" fontId="9" fillId="0" borderId="0" xfId="0" applyFont="true" applyAlignment="true">
      <alignment horizontal="left" vertical="center"/>
    </xf>
    <xf numFmtId="0" fontId="10" fillId="0" borderId="0" xfId="0" applyFont="true" applyAlignment="true">
      <alignment horizontal="left" vertical="center"/>
    </xf>
    <xf numFmtId="0" fontId="11" fillId="0" borderId="0" xfId="0" applyFont="true" applyAlignment="true">
      <alignment horizontal="center" vertical="center"/>
    </xf>
    <xf numFmtId="0" fontId="12" fillId="0" borderId="0" xfId="0" applyFont="true" applyAlignment="true">
      <alignment horizontal="center" vertical="center"/>
    </xf>
    <xf numFmtId="0" fontId="0" fillId="0" borderId="0" xfId="0" applyFont="true" applyAlignment="true">
      <alignment wrapText="true"/>
    </xf>
    <xf numFmtId="0" fontId="8" fillId="0" borderId="0" xfId="0" applyFont="true" applyAlignment="true"/>
    <xf numFmtId="0" fontId="0" fillId="0" borderId="1" xfId="0" applyFont="true" applyBorder="true" applyAlignment="true">
      <alignment horizontal="center" vertical="center"/>
    </xf>
    <xf numFmtId="0" fontId="0" fillId="0" borderId="1" xfId="0" applyFont="true" applyBorder="true" applyAlignment="true">
      <alignment horizontal="center" vertical="center" wrapText="true"/>
    </xf>
    <xf numFmtId="0" fontId="8" fillId="0" borderId="2" xfId="0" applyFont="true" applyBorder="true" applyAlignment="true">
      <alignment horizontal="center" vertical="center" wrapText="true"/>
    </xf>
    <xf numFmtId="0" fontId="8" fillId="0" borderId="1" xfId="0" applyFont="true" applyBorder="true" applyAlignment="true">
      <alignment horizontal="center" vertical="center"/>
    </xf>
    <xf numFmtId="0" fontId="8" fillId="0" borderId="1" xfId="0" applyFont="true" applyBorder="true" applyAlignment="true">
      <alignment horizontal="center" vertical="center" wrapText="true"/>
    </xf>
    <xf numFmtId="0" fontId="8" fillId="0" borderId="3" xfId="0" applyFont="true" applyBorder="true" applyAlignment="true">
      <alignment horizontal="center" vertical="center" wrapText="true"/>
    </xf>
    <xf numFmtId="0" fontId="13" fillId="0" borderId="1" xfId="0" applyFont="true" applyBorder="true" applyAlignment="true">
      <alignment horizontal="center" vertical="center"/>
    </xf>
    <xf numFmtId="0" fontId="0" fillId="0" borderId="1" xfId="0" applyFont="true" applyFill="true" applyBorder="true" applyAlignment="true">
      <alignment horizontal="center" vertical="center" wrapText="true"/>
    </xf>
    <xf numFmtId="0" fontId="10" fillId="0" borderId="1" xfId="0" applyFont="true" applyBorder="true" applyAlignment="true">
      <alignment horizontal="center" vertical="center" wrapText="true"/>
    </xf>
    <xf numFmtId="0" fontId="13" fillId="0" borderId="1" xfId="0" applyFont="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5" fillId="0" borderId="1" xfId="0" applyFont="true" applyBorder="true" applyAlignment="true">
      <alignment horizontal="center" vertical="center"/>
    </xf>
    <xf numFmtId="0" fontId="8" fillId="0" borderId="0" xfId="0" applyFont="true" applyAlignment="true">
      <alignment horizontal="center" vertical="center"/>
    </xf>
    <xf numFmtId="0" fontId="0" fillId="0" borderId="0" xfId="0" applyFont="true" applyAlignment="true">
      <alignment horizontal="left" vertical="center" wrapText="true"/>
    </xf>
    <xf numFmtId="0" fontId="8" fillId="0" borderId="0" xfId="0" applyFont="true" applyAlignment="true">
      <alignment horizontal="left" vertical="center" wrapText="true"/>
    </xf>
    <xf numFmtId="180" fontId="16" fillId="0" borderId="1" xfId="0" applyNumberFormat="true" applyFont="true" applyFill="true" applyBorder="true" applyAlignment="true">
      <alignment horizontal="center" vertical="center" wrapText="true"/>
    </xf>
    <xf numFmtId="180" fontId="17" fillId="0" borderId="1" xfId="0" applyNumberFormat="true" applyFont="true" applyFill="true" applyBorder="true" applyAlignment="true">
      <alignment horizontal="center" vertical="center" wrapText="true"/>
    </xf>
    <xf numFmtId="180" fontId="0" fillId="0" borderId="1" xfId="0" applyNumberFormat="true" applyFont="true" applyFill="true" applyBorder="true" applyAlignment="true">
      <alignment horizontal="center" vertical="center" wrapText="true"/>
    </xf>
    <xf numFmtId="180" fontId="13" fillId="0" borderId="1" xfId="0" applyNumberFormat="true" applyFont="true" applyFill="true" applyBorder="true" applyAlignment="true">
      <alignment horizontal="center" vertical="center" wrapText="true"/>
    </xf>
    <xf numFmtId="179" fontId="8" fillId="0" borderId="1" xfId="0" applyNumberFormat="true" applyFont="true" applyFill="true" applyBorder="true" applyAlignment="true">
      <alignment horizontal="center" vertical="center" wrapText="true"/>
    </xf>
    <xf numFmtId="179" fontId="8" fillId="0" borderId="1" xfId="0" applyNumberFormat="true" applyFont="true" applyBorder="true" applyAlignment="true">
      <alignment horizontal="center" vertical="center" wrapText="true"/>
    </xf>
    <xf numFmtId="179" fontId="14" fillId="0" borderId="1" xfId="0" applyNumberFormat="true" applyFont="true" applyFill="true" applyBorder="true" applyAlignment="true">
      <alignment horizontal="center" vertical="center" wrapText="true"/>
    </xf>
    <xf numFmtId="179" fontId="13" fillId="0" borderId="1" xfId="0" applyNumberFormat="true" applyFont="true" applyBorder="true" applyAlignment="true">
      <alignment horizontal="center" vertical="center"/>
    </xf>
    <xf numFmtId="180" fontId="8" fillId="0" borderId="0" xfId="0" applyNumberFormat="true" applyFont="true" applyAlignment="true">
      <alignment horizontal="center" vertical="center"/>
    </xf>
    <xf numFmtId="0" fontId="0" fillId="0" borderId="2" xfId="0" applyFont="true" applyBorder="true" applyAlignment="true">
      <alignment horizontal="center" vertical="center" wrapText="true"/>
    </xf>
    <xf numFmtId="10" fontId="13" fillId="0" borderId="1" xfId="0" applyNumberFormat="true" applyFont="true" applyBorder="true" applyAlignment="true">
      <alignment horizontal="center" vertical="center" wrapText="true"/>
    </xf>
    <xf numFmtId="10" fontId="13" fillId="0" borderId="1" xfId="0" applyNumberFormat="true" applyFont="true" applyBorder="true" applyAlignment="true">
      <alignment horizontal="center" vertical="center"/>
    </xf>
    <xf numFmtId="0" fontId="8" fillId="0" borderId="1" xfId="0" applyFont="true" applyBorder="true" applyAlignment="true">
      <alignment vertical="center" wrapText="true"/>
    </xf>
    <xf numFmtId="0" fontId="14" fillId="0" borderId="0" xfId="0" applyFont="true" applyFill="true" applyBorder="true" applyAlignment="true">
      <alignment vertical="center"/>
    </xf>
    <xf numFmtId="0" fontId="14" fillId="0" borderId="0" xfId="0" applyFont="true" applyFill="true" applyBorder="true" applyAlignment="true">
      <alignment horizontal="center" vertical="center"/>
    </xf>
    <xf numFmtId="0" fontId="18" fillId="0" borderId="0" xfId="0" applyFont="true" applyFill="true" applyAlignment="true">
      <alignment horizontal="left" vertical="center"/>
    </xf>
    <xf numFmtId="0" fontId="19" fillId="0" borderId="0" xfId="0" applyFont="true" applyFill="true" applyBorder="true" applyAlignment="true">
      <alignment horizontal="center" vertical="center" shrinkToFit="true"/>
    </xf>
    <xf numFmtId="0" fontId="20" fillId="0" borderId="0" xfId="0" applyFont="true" applyFill="true" applyBorder="true" applyAlignment="true">
      <alignment horizontal="center" vertical="center" shrinkToFit="true"/>
    </xf>
    <xf numFmtId="0" fontId="21" fillId="0" borderId="0" xfId="0" applyFont="true" applyFill="true" applyBorder="true" applyAlignment="true">
      <alignment vertical="center"/>
    </xf>
    <xf numFmtId="0" fontId="22" fillId="0" borderId="0" xfId="0" applyFont="true" applyFill="true" applyBorder="true" applyAlignment="true">
      <alignment vertical="center"/>
    </xf>
    <xf numFmtId="0" fontId="23" fillId="0" borderId="1" xfId="0" applyFont="true" applyFill="true" applyBorder="true" applyAlignment="true">
      <alignment horizontal="center" vertical="center"/>
    </xf>
    <xf numFmtId="0" fontId="23" fillId="0" borderId="1" xfId="0" applyFont="true" applyFill="true" applyBorder="true" applyAlignment="true">
      <alignment horizontal="center" vertical="center" wrapText="true"/>
    </xf>
    <xf numFmtId="0" fontId="24" fillId="0" borderId="1" xfId="0" applyFont="true" applyFill="true" applyBorder="true" applyAlignment="true">
      <alignment horizontal="center" vertical="center"/>
    </xf>
    <xf numFmtId="0" fontId="24" fillId="0" borderId="1" xfId="0" applyFont="true" applyFill="true" applyBorder="true" applyAlignment="true">
      <alignment horizontal="center" vertical="center" wrapText="true"/>
    </xf>
    <xf numFmtId="0" fontId="24" fillId="0" borderId="1" xfId="0" applyFont="true" applyFill="true" applyBorder="true" applyAlignment="true">
      <alignment horizontal="left" vertical="center" wrapText="true"/>
    </xf>
    <xf numFmtId="0" fontId="25" fillId="0" borderId="4" xfId="0" applyFont="true" applyFill="true" applyBorder="true" applyAlignment="true">
      <alignment horizontal="center" vertical="center"/>
    </xf>
    <xf numFmtId="0" fontId="24" fillId="0" borderId="5" xfId="0" applyFont="true" applyFill="true" applyBorder="true" applyAlignment="true">
      <alignment horizontal="center" vertical="center"/>
    </xf>
    <xf numFmtId="0" fontId="24" fillId="0" borderId="6" xfId="0" applyFont="true" applyFill="true" applyBorder="true" applyAlignment="true">
      <alignment horizontal="center" vertical="center"/>
    </xf>
    <xf numFmtId="0" fontId="26" fillId="0" borderId="0" xfId="0" applyFont="true" applyFill="true" applyBorder="true" applyAlignment="true">
      <alignment horizontal="left" vertical="center" wrapText="true"/>
    </xf>
    <xf numFmtId="0" fontId="6" fillId="0" borderId="0" xfId="0" applyFont="true" applyFill="true" applyBorder="true" applyAlignment="true">
      <alignment horizontal="left" vertical="center" wrapText="true"/>
    </xf>
    <xf numFmtId="0" fontId="23" fillId="0" borderId="4" xfId="0" applyFont="true" applyFill="true" applyBorder="true" applyAlignment="true">
      <alignment horizontal="center" vertical="center" wrapText="true"/>
    </xf>
    <xf numFmtId="0" fontId="24" fillId="0" borderId="5" xfId="0" applyFont="true" applyFill="true" applyBorder="true" applyAlignment="true">
      <alignment horizontal="center" vertical="center" wrapText="true"/>
    </xf>
    <xf numFmtId="0" fontId="24" fillId="0" borderId="6" xfId="0" applyFont="true" applyFill="true" applyBorder="true" applyAlignment="true">
      <alignment horizontal="center" vertical="center" wrapText="true"/>
    </xf>
    <xf numFmtId="0" fontId="23" fillId="0" borderId="2" xfId="0" applyFont="true" applyFill="true" applyBorder="true" applyAlignment="true">
      <alignment horizontal="center" vertical="center" wrapText="true"/>
    </xf>
    <xf numFmtId="0" fontId="24" fillId="0" borderId="1" xfId="0" applyFont="true" applyFill="true" applyBorder="true" applyAlignment="true">
      <alignment horizontal="center" vertical="center" wrapText="true" shrinkToFit="true"/>
    </xf>
    <xf numFmtId="0" fontId="24" fillId="0" borderId="3" xfId="0" applyFont="true" applyFill="true" applyBorder="true" applyAlignment="true">
      <alignment horizontal="center" vertical="center" wrapText="true"/>
    </xf>
    <xf numFmtId="0" fontId="24" fillId="0" borderId="1" xfId="0" applyNumberFormat="true" applyFont="true" applyFill="true" applyBorder="true" applyAlignment="true">
      <alignment horizontal="center" vertical="center" wrapText="true"/>
    </xf>
    <xf numFmtId="0" fontId="27" fillId="0" borderId="0" xfId="0" applyFont="true" applyFill="true" applyBorder="true" applyAlignment="true">
      <alignment horizontal="center" vertical="center"/>
    </xf>
    <xf numFmtId="0" fontId="14" fillId="0" borderId="0" xfId="0" applyFont="true" applyFill="true" applyBorder="true" applyAlignment="true">
      <alignment horizontal="left" vertical="center"/>
    </xf>
    <xf numFmtId="0" fontId="28" fillId="0" borderId="0" xfId="0" applyFont="true" applyFill="true" applyBorder="true" applyAlignment="true">
      <alignment horizontal="left" vertical="center"/>
    </xf>
    <xf numFmtId="0" fontId="28" fillId="0" borderId="0" xfId="0" applyFont="true" applyFill="true" applyBorder="true" applyAlignment="true">
      <alignment horizontal="center" vertical="center"/>
    </xf>
    <xf numFmtId="0" fontId="4" fillId="0" borderId="0" xfId="0" applyFont="true" applyFill="true" applyBorder="true" applyAlignment="true">
      <alignment horizontal="center" vertical="center"/>
    </xf>
    <xf numFmtId="0" fontId="29" fillId="0" borderId="0" xfId="0" applyFont="true" applyFill="true" applyBorder="true" applyAlignment="true">
      <alignment horizontal="left" vertical="center"/>
    </xf>
    <xf numFmtId="0" fontId="30" fillId="0" borderId="0" xfId="0" applyFont="true" applyFill="true" applyBorder="true" applyAlignment="true">
      <alignment horizontal="left" vertical="center"/>
    </xf>
    <xf numFmtId="0" fontId="27" fillId="0" borderId="1" xfId="0" applyFont="true" applyFill="true" applyBorder="true" applyAlignment="true">
      <alignment horizontal="center" vertical="center" wrapText="true"/>
    </xf>
    <xf numFmtId="0" fontId="31" fillId="0" borderId="1" xfId="0" applyFont="true" applyFill="true" applyBorder="true" applyAlignment="true">
      <alignment horizontal="center" vertical="center" wrapText="true"/>
    </xf>
    <xf numFmtId="0" fontId="32" fillId="0" borderId="1" xfId="0" applyFont="true" applyFill="true" applyBorder="true" applyAlignment="true">
      <alignment horizontal="left" vertical="center" wrapText="true"/>
    </xf>
    <xf numFmtId="0" fontId="32" fillId="0" borderId="1" xfId="0" applyFont="true" applyFill="true" applyBorder="true" applyAlignment="true">
      <alignment horizontal="left" vertical="center" wrapText="true" shrinkToFit="true"/>
    </xf>
    <xf numFmtId="0" fontId="33"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xf>
    <xf numFmtId="0" fontId="34" fillId="0" borderId="1" xfId="0" applyFont="true" applyFill="true" applyBorder="true" applyAlignment="true">
      <alignment horizontal="center" vertical="center"/>
    </xf>
    <xf numFmtId="0" fontId="35" fillId="0" borderId="1" xfId="0" applyFont="true" applyFill="true" applyBorder="true" applyAlignment="true">
      <alignment horizontal="left" vertical="center" wrapText="true"/>
    </xf>
    <xf numFmtId="0" fontId="27" fillId="0" borderId="0" xfId="0" applyFont="true" applyFill="true" applyBorder="true" applyAlignment="true">
      <alignment horizontal="left" vertical="center" wrapText="true"/>
    </xf>
    <xf numFmtId="0" fontId="27" fillId="0" borderId="1" xfId="0" applyFont="true" applyFill="true" applyBorder="true" applyAlignment="true">
      <alignment horizontal="left" vertical="center" wrapText="true"/>
    </xf>
    <xf numFmtId="0" fontId="32" fillId="0" borderId="1" xfId="0" applyFont="true" applyFill="true" applyBorder="true" applyAlignment="true">
      <alignment horizontal="center" vertical="center" wrapText="true"/>
    </xf>
    <xf numFmtId="0" fontId="33" fillId="0" borderId="1" xfId="0" applyFont="true" applyFill="true" applyBorder="true" applyAlignment="true">
      <alignment horizontal="center" vertical="center" wrapText="true"/>
    </xf>
    <xf numFmtId="0" fontId="36" fillId="0" borderId="1" xfId="0" applyFont="true" applyFill="true" applyBorder="true" applyAlignment="true">
      <alignment horizontal="left" vertical="center" wrapText="true"/>
    </xf>
    <xf numFmtId="0" fontId="37" fillId="0" borderId="1" xfId="0" applyFont="true" applyFill="true" applyBorder="true" applyAlignment="true">
      <alignment horizontal="left" vertical="center" wrapText="true"/>
    </xf>
    <xf numFmtId="0" fontId="14" fillId="0" borderId="0" xfId="0" applyFont="true" applyFill="true" applyBorder="true" applyAlignment="true">
      <alignment horizontal="center" vertical="center"/>
    </xf>
    <xf numFmtId="0" fontId="14" fillId="0" borderId="0" xfId="0" applyFont="true" applyFill="true" applyBorder="true" applyAlignment="true">
      <alignment vertical="center"/>
    </xf>
    <xf numFmtId="180" fontId="14" fillId="0" borderId="0" xfId="0" applyNumberFormat="true" applyFont="true" applyFill="true" applyBorder="true" applyAlignment="true">
      <alignment vertical="center"/>
    </xf>
    <xf numFmtId="0" fontId="38" fillId="0" borderId="0" xfId="0" applyFont="true" applyFill="true" applyBorder="true" applyAlignment="true">
      <alignment horizontal="left" vertical="center"/>
    </xf>
    <xf numFmtId="0" fontId="39" fillId="0" borderId="0" xfId="0" applyFont="true" applyFill="true" applyBorder="true" applyAlignment="true">
      <alignment horizontal="left" vertical="center"/>
    </xf>
    <xf numFmtId="0" fontId="40" fillId="0" borderId="0" xfId="0" applyFont="true" applyFill="true" applyBorder="true" applyAlignment="true">
      <alignment horizontal="center" vertical="center"/>
    </xf>
    <xf numFmtId="0" fontId="41" fillId="0" borderId="0" xfId="0" applyFont="true" applyFill="true" applyBorder="true" applyAlignment="true">
      <alignment horizontal="center" vertical="center"/>
    </xf>
    <xf numFmtId="0" fontId="42" fillId="0" borderId="0" xfId="0" applyFont="true" applyFill="true" applyBorder="true" applyAlignment="true">
      <alignment horizontal="left" vertical="center"/>
    </xf>
    <xf numFmtId="0" fontId="43" fillId="0" borderId="0" xfId="0" applyFont="true" applyFill="true" applyBorder="true" applyAlignment="true">
      <alignment horizontal="left" vertical="center"/>
    </xf>
    <xf numFmtId="0" fontId="44" fillId="0" borderId="1" xfId="0" applyNumberFormat="true" applyFont="true" applyFill="true" applyBorder="true" applyAlignment="true">
      <alignment horizontal="center" vertical="center"/>
    </xf>
    <xf numFmtId="0" fontId="45" fillId="0" borderId="1" xfId="0" applyNumberFormat="true" applyFont="true" applyFill="true" applyBorder="true" applyAlignment="true">
      <alignment horizontal="center" vertical="center"/>
    </xf>
    <xf numFmtId="0" fontId="46" fillId="0" borderId="4" xfId="0" applyFont="true" applyFill="true" applyBorder="true" applyAlignment="true">
      <alignment horizontal="center" vertical="center"/>
    </xf>
    <xf numFmtId="0" fontId="27" fillId="0" borderId="5" xfId="0" applyFont="true" applyFill="true" applyBorder="true" applyAlignment="true">
      <alignment horizontal="center" vertical="center"/>
    </xf>
    <xf numFmtId="0" fontId="46" fillId="0" borderId="1" xfId="1" applyNumberFormat="true" applyFont="true" applyFill="true" applyBorder="true" applyAlignment="true">
      <alignment horizontal="center" vertical="center" wrapText="true"/>
    </xf>
    <xf numFmtId="0" fontId="46" fillId="0" borderId="1" xfId="0" applyNumberFormat="true" applyFont="true" applyFill="true" applyBorder="true" applyAlignment="true">
      <alignment horizontal="center" vertical="center"/>
    </xf>
    <xf numFmtId="0" fontId="27" fillId="0" borderId="1" xfId="1" applyNumberFormat="true" applyFont="true" applyFill="true" applyBorder="true" applyAlignment="true">
      <alignment horizontal="center" vertical="center" wrapText="true"/>
    </xf>
    <xf numFmtId="0" fontId="31" fillId="0" borderId="1" xfId="0" applyFont="true" applyFill="true" applyBorder="true" applyAlignment="true">
      <alignment horizontal="center" vertical="center" shrinkToFit="true"/>
    </xf>
    <xf numFmtId="0" fontId="26" fillId="0" borderId="1" xfId="0" applyFont="true" applyFill="true" applyBorder="true" applyAlignment="true">
      <alignment horizontal="center" vertical="center" shrinkToFit="true"/>
    </xf>
    <xf numFmtId="0" fontId="6" fillId="0" borderId="1" xfId="0" applyFont="true" applyFill="true" applyBorder="true" applyAlignment="true">
      <alignment horizontal="center" vertical="center" shrinkToFit="true"/>
    </xf>
    <xf numFmtId="180" fontId="47" fillId="0" borderId="1" xfId="1" applyNumberFormat="true" applyFont="true" applyFill="true" applyBorder="true" applyAlignment="true">
      <alignment horizontal="center" vertical="center" wrapText="true"/>
    </xf>
    <xf numFmtId="180" fontId="27" fillId="0" borderId="1" xfId="1" applyNumberFormat="true" applyFont="true" applyFill="true" applyBorder="true" applyAlignment="true">
      <alignment horizontal="center" vertical="center" wrapText="true"/>
    </xf>
    <xf numFmtId="0" fontId="27" fillId="0" borderId="5" xfId="0" applyFont="true" applyFill="true" applyBorder="true" applyAlignment="true">
      <alignment vertical="center"/>
    </xf>
    <xf numFmtId="0" fontId="44" fillId="0" borderId="1" xfId="1" applyNumberFormat="true" applyFont="true" applyFill="true" applyBorder="true" applyAlignment="true">
      <alignment horizontal="center" vertical="center" wrapText="true"/>
    </xf>
    <xf numFmtId="0" fontId="45" fillId="0" borderId="1" xfId="1" applyNumberFormat="true" applyFont="true" applyFill="true" applyBorder="true" applyAlignment="true">
      <alignment horizontal="center" vertical="center" wrapText="true"/>
    </xf>
    <xf numFmtId="0" fontId="24" fillId="0" borderId="1" xfId="0" applyFont="true" applyFill="true" applyBorder="true" applyAlignment="true">
      <alignment horizontal="center" vertical="center" shrinkToFit="true"/>
    </xf>
    <xf numFmtId="0" fontId="27" fillId="0" borderId="6" xfId="0" applyFont="true" applyFill="true" applyBorder="true" applyAlignment="true">
      <alignment vertical="center"/>
    </xf>
    <xf numFmtId="0" fontId="44" fillId="0" borderId="2" xfId="1" applyNumberFormat="true" applyFont="true" applyFill="true" applyBorder="true" applyAlignment="true">
      <alignment horizontal="center" vertical="center" wrapText="true"/>
    </xf>
    <xf numFmtId="0" fontId="45" fillId="0" borderId="3" xfId="1" applyNumberFormat="true" applyFont="true" applyFill="true" applyBorder="true" applyAlignment="true">
      <alignment horizontal="center" vertical="center" wrapText="true"/>
    </xf>
    <xf numFmtId="0" fontId="33" fillId="0" borderId="1" xfId="0" applyFont="true" applyFill="true" applyBorder="true" applyAlignment="true">
      <alignment vertical="center"/>
    </xf>
    <xf numFmtId="179" fontId="33" fillId="0" borderId="1" xfId="0" applyNumberFormat="true" applyFont="true" applyFill="true" applyBorder="true" applyAlignment="true">
      <alignment vertical="center"/>
    </xf>
    <xf numFmtId="0" fontId="28" fillId="0" borderId="0" xfId="0" applyFont="true" applyFill="true" applyBorder="true" applyAlignment="true">
      <alignment vertical="center"/>
    </xf>
    <xf numFmtId="0" fontId="44" fillId="0" borderId="1" xfId="0" applyNumberFormat="true" applyFont="true" applyFill="true" applyBorder="true" applyAlignment="true">
      <alignment horizontal="center" vertical="center" wrapText="true"/>
    </xf>
    <xf numFmtId="0" fontId="45" fillId="0" borderId="1" xfId="0" applyNumberFormat="true" applyFont="true" applyFill="true" applyBorder="true" applyAlignment="true">
      <alignment horizontal="center" vertical="center" wrapText="true"/>
    </xf>
    <xf numFmtId="0" fontId="45" fillId="0" borderId="7" xfId="1" applyNumberFormat="true" applyFont="true" applyFill="true" applyBorder="true" applyAlignment="true">
      <alignment horizontal="center" vertical="center" wrapText="true"/>
    </xf>
    <xf numFmtId="0" fontId="48" fillId="0" borderId="1" xfId="0" applyFont="true" applyFill="true" applyBorder="true" applyAlignment="true">
      <alignment horizontal="center" vertical="center"/>
    </xf>
    <xf numFmtId="181" fontId="24" fillId="0" borderId="1" xfId="0" applyNumberFormat="true" applyFont="true" applyFill="true" applyBorder="true" applyAlignment="true" applyProtection="true">
      <alignment horizontal="center" vertical="center"/>
      <protection locked="false"/>
    </xf>
    <xf numFmtId="0" fontId="24" fillId="0" borderId="1" xfId="0" applyNumberFormat="true" applyFont="true" applyFill="true" applyBorder="true" applyAlignment="true">
      <alignment horizontal="center" vertical="center"/>
    </xf>
    <xf numFmtId="181" fontId="24" fillId="0" borderId="1" xfId="0" applyNumberFormat="true" applyFont="true" applyFill="true" applyBorder="true" applyAlignment="true">
      <alignment horizontal="center" vertical="center"/>
    </xf>
    <xf numFmtId="181" fontId="24" fillId="0" borderId="1" xfId="0" applyNumberFormat="true" applyFont="true" applyFill="true" applyBorder="true" applyAlignment="true" applyProtection="true">
      <alignment horizontal="center" vertical="center"/>
      <protection locked="false"/>
    </xf>
    <xf numFmtId="0" fontId="34" fillId="0" borderId="1" xfId="0" applyFont="true" applyFill="true" applyBorder="true" applyAlignment="true">
      <alignment horizontal="center" vertical="center"/>
    </xf>
    <xf numFmtId="181" fontId="25" fillId="0" borderId="1" xfId="0" applyNumberFormat="true" applyFont="true" applyFill="true" applyBorder="true" applyAlignment="true">
      <alignment horizontal="center" vertical="center"/>
    </xf>
    <xf numFmtId="0" fontId="24" fillId="0" borderId="1" xfId="0" applyNumberFormat="true" applyFont="true" applyFill="true" applyBorder="true" applyAlignment="true">
      <alignment vertical="center"/>
    </xf>
    <xf numFmtId="0" fontId="28" fillId="0" borderId="1" xfId="0" applyFont="true" applyFill="true" applyBorder="true" applyAlignment="true">
      <alignment horizontal="center" vertical="center"/>
    </xf>
    <xf numFmtId="0" fontId="28" fillId="0" borderId="1" xfId="0" applyFont="true" applyFill="true" applyBorder="true" applyAlignment="true">
      <alignment vertical="center"/>
    </xf>
    <xf numFmtId="181" fontId="24" fillId="0" borderId="1" xfId="0" applyNumberFormat="true" applyFont="true" applyFill="true" applyBorder="true" applyAlignment="true" applyProtection="true">
      <alignment horizontal="center" vertical="center" shrinkToFit="true"/>
      <protection locked="false"/>
    </xf>
    <xf numFmtId="0" fontId="26" fillId="0" borderId="1" xfId="0" applyFont="true" applyFill="true" applyBorder="true" applyAlignment="true">
      <alignment horizontal="center" vertical="center" wrapText="true" shrinkToFit="true"/>
    </xf>
    <xf numFmtId="0" fontId="26" fillId="0" borderId="1" xfId="0" applyFont="true" applyFill="true" applyBorder="true" applyAlignment="true">
      <alignment horizontal="center" vertical="center" wrapText="true" shrinkToFit="true"/>
    </xf>
    <xf numFmtId="0" fontId="6" fillId="0" borderId="1" xfId="0" applyFont="true" applyFill="true" applyBorder="true" applyAlignment="true">
      <alignment horizontal="center" vertical="center" shrinkToFit="true"/>
    </xf>
    <xf numFmtId="0" fontId="26" fillId="0" borderId="1" xfId="0" applyNumberFormat="true" applyFont="true" applyFill="true" applyBorder="true" applyAlignment="true">
      <alignment horizontal="center" vertical="center"/>
    </xf>
    <xf numFmtId="180" fontId="6" fillId="0" borderId="1" xfId="0" applyNumberFormat="true" applyFont="true" applyFill="true" applyBorder="true" applyAlignment="true">
      <alignment horizontal="center" vertical="center" shrinkToFit="true"/>
    </xf>
    <xf numFmtId="0" fontId="49" fillId="0" borderId="1" xfId="0" applyFont="true" applyFill="true" applyBorder="true" applyAlignment="true">
      <alignment horizontal="center" vertical="center"/>
    </xf>
    <xf numFmtId="0" fontId="31" fillId="0" borderId="1" xfId="0" applyFont="true" applyFill="true" applyBorder="true" applyAlignment="true">
      <alignment horizontal="center" vertical="center"/>
    </xf>
    <xf numFmtId="180" fontId="34" fillId="0" borderId="1" xfId="0" applyNumberFormat="true" applyFont="true" applyFill="true" applyBorder="true" applyAlignment="true">
      <alignment horizontal="center" vertical="center" shrinkToFit="true"/>
    </xf>
    <xf numFmtId="0" fontId="28" fillId="0" borderId="0" xfId="0" applyFont="true" applyFill="true" applyBorder="true" applyAlignment="true">
      <alignment horizontal="center" vertical="center"/>
    </xf>
    <xf numFmtId="0" fontId="24" fillId="0" borderId="1" xfId="1" applyNumberFormat="true" applyFont="true" applyFill="true" applyBorder="true" applyAlignment="true">
      <alignment horizontal="center" vertical="center" wrapText="true"/>
    </xf>
    <xf numFmtId="0" fontId="24" fillId="0" borderId="1" xfId="0" applyFont="true" applyFill="true" applyBorder="true" applyAlignment="true">
      <alignment horizontal="center" vertical="center"/>
    </xf>
    <xf numFmtId="10" fontId="34" fillId="0" borderId="1" xfId="0" applyNumberFormat="true" applyFont="true" applyFill="true" applyBorder="true" applyAlignment="true">
      <alignment horizontal="center" vertical="center"/>
    </xf>
    <xf numFmtId="178" fontId="6" fillId="0" borderId="1" xfId="0" applyNumberFormat="true" applyFont="true" applyFill="true" applyBorder="true" applyAlignment="true">
      <alignment horizontal="center" vertical="center" shrinkToFit="true"/>
    </xf>
    <xf numFmtId="180" fontId="28" fillId="0" borderId="0" xfId="0" applyNumberFormat="true" applyFont="true" applyFill="true" applyBorder="true" applyAlignment="true">
      <alignment vertical="center"/>
    </xf>
    <xf numFmtId="180" fontId="24" fillId="0" borderId="1" xfId="0" applyNumberFormat="true" applyFont="true" applyFill="true" applyBorder="true" applyAlignment="true">
      <alignment horizontal="center" vertical="center" shrinkToFit="true"/>
    </xf>
    <xf numFmtId="176" fontId="33" fillId="0" borderId="1" xfId="0" applyNumberFormat="true" applyFont="true" applyFill="true" applyBorder="true" applyAlignment="true">
      <alignment horizontal="center" vertical="center"/>
    </xf>
    <xf numFmtId="0" fontId="50" fillId="0" borderId="0" xfId="0" applyFont="true" applyFill="true" applyBorder="true" applyAlignment="true">
      <alignment vertical="center" wrapText="true"/>
    </xf>
    <xf numFmtId="0" fontId="48" fillId="0" borderId="1" xfId="0" applyFont="true" applyFill="true" applyBorder="true" applyAlignment="true">
      <alignment horizontal="center" vertical="center" wrapText="true"/>
    </xf>
    <xf numFmtId="0" fontId="34" fillId="0" borderId="1" xfId="0" applyFont="true" applyFill="true" applyBorder="true" applyAlignment="true">
      <alignment horizontal="center" vertical="center" wrapText="true"/>
    </xf>
    <xf numFmtId="179" fontId="33" fillId="0" borderId="1" xfId="0" applyNumberFormat="true" applyFont="true" applyFill="true" applyBorder="true" applyAlignment="true">
      <alignment horizontal="center" vertical="center"/>
    </xf>
    <xf numFmtId="177" fontId="33" fillId="0" borderId="1" xfId="0" applyNumberFormat="true" applyFont="true" applyFill="true" applyBorder="true" applyAlignment="true">
      <alignment horizontal="center" vertical="center"/>
    </xf>
    <xf numFmtId="0" fontId="33" fillId="0" borderId="1" xfId="0" applyFont="true" applyFill="true" applyBorder="true" applyAlignment="true">
      <alignment horizontal="center" vertical="center"/>
    </xf>
    <xf numFmtId="0" fontId="24" fillId="0" borderId="1" xfId="0" applyNumberFormat="true" applyFont="true" applyFill="true" applyBorder="true" applyAlignment="true" applyProtection="true">
      <alignment horizontal="center" vertical="center"/>
      <protection locked="false"/>
    </xf>
    <xf numFmtId="0" fontId="51" fillId="0" borderId="0" xfId="0" applyFont="true" applyFill="true" applyBorder="true" applyAlignment="true">
      <alignment horizontal="left" vertical="center" wrapText="true"/>
    </xf>
    <xf numFmtId="0" fontId="52" fillId="0" borderId="0" xfId="0" applyFont="true" applyFill="true" applyBorder="true" applyAlignment="true">
      <alignment horizontal="left" vertical="center" wrapText="true"/>
    </xf>
    <xf numFmtId="0" fontId="53" fillId="0" borderId="0" xfId="0" applyFont="true" applyAlignment="true">
      <alignment horizontal="center" vertical="center"/>
    </xf>
    <xf numFmtId="0" fontId="54" fillId="0" borderId="1" xfId="0" applyFont="true" applyBorder="true" applyAlignment="true">
      <alignment horizontal="center" vertical="center" wrapText="true"/>
    </xf>
    <xf numFmtId="0" fontId="0" fillId="0" borderId="2" xfId="0" applyBorder="true" applyAlignment="true">
      <alignment horizontal="center" vertical="center"/>
    </xf>
    <xf numFmtId="0" fontId="0" fillId="0" borderId="2" xfId="0" applyBorder="true" applyAlignment="true">
      <alignment horizontal="center" vertical="center" wrapText="true"/>
    </xf>
    <xf numFmtId="0" fontId="0" fillId="0" borderId="7" xfId="0" applyBorder="true" applyAlignment="true">
      <alignment horizontal="center" vertical="center"/>
    </xf>
    <xf numFmtId="0" fontId="0" fillId="0" borderId="7" xfId="0" applyBorder="true" applyAlignment="true">
      <alignment horizontal="center" vertical="center" wrapText="true"/>
    </xf>
    <xf numFmtId="0" fontId="0" fillId="0" borderId="3" xfId="0" applyBorder="true" applyAlignment="true">
      <alignment horizontal="center" vertical="center"/>
    </xf>
    <xf numFmtId="0" fontId="0" fillId="0" borderId="3" xfId="0" applyBorder="true" applyAlignment="true">
      <alignment horizontal="center" vertical="center" wrapText="true"/>
    </xf>
    <xf numFmtId="0" fontId="0" fillId="0" borderId="1" xfId="0" applyBorder="true" applyAlignment="true">
      <alignment horizontal="center" vertical="center"/>
    </xf>
    <xf numFmtId="0" fontId="0" fillId="0" borderId="1" xfId="0" applyBorder="true" applyAlignment="true">
      <alignment horizontal="center" vertical="center" wrapText="true"/>
    </xf>
    <xf numFmtId="0" fontId="15" fillId="0" borderId="4" xfId="0" applyFont="true" applyBorder="true" applyAlignment="true">
      <alignment horizontal="center" vertical="center"/>
    </xf>
    <xf numFmtId="0" fontId="15" fillId="0" borderId="6" xfId="0" applyFont="true" applyBorder="true" applyAlignment="true">
      <alignment horizontal="center" vertical="center"/>
    </xf>
    <xf numFmtId="0" fontId="15" fillId="0" borderId="1" xfId="0" applyFont="true" applyBorder="true" applyAlignment="true">
      <alignment horizontal="center" vertical="center" wrapText="true"/>
    </xf>
    <xf numFmtId="179" fontId="53" fillId="0" borderId="0" xfId="0" applyNumberFormat="true" applyFont="true" applyAlignment="true">
      <alignment horizontal="center" vertical="center"/>
    </xf>
    <xf numFmtId="179" fontId="54" fillId="0" borderId="1" xfId="0" applyNumberFormat="true" applyFont="true" applyBorder="true" applyAlignment="true">
      <alignment horizontal="center" vertical="center" wrapText="true"/>
    </xf>
    <xf numFmtId="179" fontId="0" fillId="0" borderId="2" xfId="0" applyNumberFormat="true" applyBorder="true" applyAlignment="true">
      <alignment horizontal="center" vertical="center" wrapText="true"/>
    </xf>
    <xf numFmtId="179" fontId="0" fillId="0" borderId="1" xfId="0" applyNumberFormat="true" applyBorder="true" applyAlignment="true">
      <alignment horizontal="center" vertical="center" wrapText="true"/>
    </xf>
    <xf numFmtId="179" fontId="15" fillId="0" borderId="1" xfId="0" applyNumberFormat="true" applyFont="true" applyBorder="true" applyAlignment="true">
      <alignment horizontal="center" vertical="center" wrapText="true"/>
    </xf>
    <xf numFmtId="0" fontId="0" fillId="0" borderId="2" xfId="0" applyBorder="true" applyAlignment="true">
      <alignment horizontal="left" vertical="center" wrapText="true"/>
    </xf>
    <xf numFmtId="0" fontId="0" fillId="0" borderId="7" xfId="0" applyBorder="true" applyAlignment="true">
      <alignment horizontal="left" vertical="center" wrapText="true"/>
    </xf>
    <xf numFmtId="0" fontId="0" fillId="0" borderId="2" xfId="0" applyBorder="true" applyAlignment="true">
      <alignment vertical="center" wrapText="true"/>
    </xf>
    <xf numFmtId="0" fontId="0" fillId="0" borderId="7" xfId="0" applyBorder="true" applyAlignment="true">
      <alignment vertical="center" wrapText="true"/>
    </xf>
    <xf numFmtId="0" fontId="0" fillId="0" borderId="3" xfId="0" applyBorder="true" applyAlignment="true">
      <alignment vertical="center" wrapText="true"/>
    </xf>
    <xf numFmtId="0" fontId="0" fillId="0" borderId="1" xfId="0" applyBorder="true" applyAlignment="true">
      <alignment vertical="center" wrapText="true"/>
    </xf>
  </cellXfs>
  <cellStyles count="50">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0"/>
  <sheetViews>
    <sheetView zoomScale="80" zoomScaleNormal="80" workbookViewId="0">
      <selection activeCell="A1" sqref="A1:R1"/>
    </sheetView>
  </sheetViews>
  <sheetFormatPr defaultColWidth="8" defaultRowHeight="14.25"/>
  <cols>
    <col min="1" max="1" width="5.375" customWidth="true"/>
    <col min="2" max="2" width="12.4916666666667" customWidth="true"/>
    <col min="3" max="3" width="11.3166666666667" customWidth="true"/>
    <col min="4" max="4" width="10.875" customWidth="true"/>
    <col min="5" max="5" width="11.3166666666667" customWidth="true"/>
    <col min="6" max="6" width="11.3166666666667" hidden="true" customWidth="true"/>
    <col min="7" max="7" width="10.8833333333333" customWidth="true"/>
    <col min="8" max="8" width="10" customWidth="true"/>
    <col min="9" max="9" width="14.2583333333333" customWidth="true"/>
    <col min="10" max="10" width="14.6916666666667" customWidth="true"/>
    <col min="11" max="11" width="10.4666666666667" customWidth="true"/>
    <col min="12" max="12" width="10.3083333333333" customWidth="true"/>
    <col min="13" max="13" width="12.9666666666667" customWidth="true"/>
    <col min="14" max="14" width="15.4666666666667" customWidth="true"/>
    <col min="15" max="17" width="12.5" customWidth="true"/>
    <col min="18" max="18" width="26.25" customWidth="true"/>
  </cols>
  <sheetData>
    <row r="1" ht="31" customHeight="true" spans="1:18">
      <c r="A1" s="164" t="s">
        <v>0</v>
      </c>
      <c r="B1" s="164"/>
      <c r="C1" s="164"/>
      <c r="D1" s="164"/>
      <c r="E1" s="164"/>
      <c r="F1" s="164"/>
      <c r="G1" s="164"/>
      <c r="H1" s="164"/>
      <c r="I1" s="164"/>
      <c r="J1" s="164"/>
      <c r="K1" s="164"/>
      <c r="L1" s="164"/>
      <c r="M1" s="164"/>
      <c r="N1" s="164"/>
      <c r="O1" s="164"/>
      <c r="P1" s="164"/>
      <c r="Q1" s="164"/>
      <c r="R1" s="164"/>
    </row>
    <row r="2" ht="15" customHeight="true" spans="1:17">
      <c r="A2" s="164"/>
      <c r="B2" s="164"/>
      <c r="C2" s="164"/>
      <c r="D2" s="164"/>
      <c r="E2" s="164"/>
      <c r="F2" s="164"/>
      <c r="G2" s="164"/>
      <c r="H2" s="164"/>
      <c r="I2" s="164"/>
      <c r="J2" s="177"/>
      <c r="K2" s="164"/>
      <c r="L2" s="177"/>
      <c r="M2" s="164"/>
      <c r="N2" s="164"/>
      <c r="O2" s="164"/>
      <c r="P2" s="164"/>
      <c r="Q2" s="177"/>
    </row>
    <row r="3" ht="68" customHeight="true" spans="1:18">
      <c r="A3" s="32" t="s">
        <v>1</v>
      </c>
      <c r="B3" s="32" t="s">
        <v>2</v>
      </c>
      <c r="C3" s="32" t="s">
        <v>3</v>
      </c>
      <c r="D3" s="165" t="s">
        <v>4</v>
      </c>
      <c r="E3" s="176" t="s">
        <v>5</v>
      </c>
      <c r="F3" s="176" t="s">
        <v>5</v>
      </c>
      <c r="G3" s="165" t="s">
        <v>6</v>
      </c>
      <c r="H3" s="176" t="s">
        <v>7</v>
      </c>
      <c r="I3" s="165" t="s">
        <v>8</v>
      </c>
      <c r="J3" s="178" t="s">
        <v>9</v>
      </c>
      <c r="K3" s="165" t="s">
        <v>10</v>
      </c>
      <c r="L3" s="178" t="s">
        <v>11</v>
      </c>
      <c r="M3" s="165" t="s">
        <v>12</v>
      </c>
      <c r="N3" s="176" t="s">
        <v>13</v>
      </c>
      <c r="O3" s="176" t="s">
        <v>5</v>
      </c>
      <c r="P3" s="176"/>
      <c r="Q3" s="181"/>
      <c r="R3" s="176" t="s">
        <v>14</v>
      </c>
    </row>
    <row r="4" ht="30" customHeight="true" spans="1:18">
      <c r="A4" s="166">
        <v>1</v>
      </c>
      <c r="B4" s="167" t="s">
        <v>15</v>
      </c>
      <c r="C4" s="167" t="s">
        <v>16</v>
      </c>
      <c r="D4" s="167" t="s">
        <v>17</v>
      </c>
      <c r="E4" s="167">
        <v>5600</v>
      </c>
      <c r="F4" s="167">
        <v>5600</v>
      </c>
      <c r="G4" s="173" t="s">
        <v>18</v>
      </c>
      <c r="H4" s="167">
        <v>17</v>
      </c>
      <c r="I4" s="179">
        <f>F4/83</f>
        <v>67.4698795180723</v>
      </c>
      <c r="J4" s="179">
        <f>F4/83*H4</f>
        <v>1146.98795180723</v>
      </c>
      <c r="K4" s="173">
        <v>38041</v>
      </c>
      <c r="L4" s="180">
        <f>F4*10000/149761</f>
        <v>373.929127075807</v>
      </c>
      <c r="M4" s="180">
        <f>F4/149761*K4</f>
        <v>1422.46379230908</v>
      </c>
      <c r="N4" s="167">
        <v>0.34</v>
      </c>
      <c r="O4" s="167">
        <f>F4*N4</f>
        <v>1904</v>
      </c>
      <c r="P4" s="173">
        <v>0.2</v>
      </c>
      <c r="Q4" s="180">
        <f>F4*P4</f>
        <v>1120</v>
      </c>
      <c r="R4" s="182" t="s">
        <v>19</v>
      </c>
    </row>
    <row r="5" ht="30" customHeight="true" spans="1:18">
      <c r="A5" s="168"/>
      <c r="B5" s="169"/>
      <c r="C5" s="169"/>
      <c r="D5" s="169"/>
      <c r="E5" s="169"/>
      <c r="F5" s="169">
        <v>5600</v>
      </c>
      <c r="G5" s="173" t="s">
        <v>20</v>
      </c>
      <c r="H5" s="167">
        <v>13</v>
      </c>
      <c r="I5" s="179">
        <f t="shared" ref="I5:I36" si="0">F5/83</f>
        <v>67.4698795180723</v>
      </c>
      <c r="J5" s="179">
        <f t="shared" ref="J5:J36" si="1">F5/83*H5</f>
        <v>877.10843373494</v>
      </c>
      <c r="K5" s="173">
        <v>25664</v>
      </c>
      <c r="L5" s="180">
        <f t="shared" ref="L5:L36" si="2">F5*10000/149761</f>
        <v>373.929127075807</v>
      </c>
      <c r="M5" s="180">
        <f t="shared" ref="M5:M36" si="3">F5/149761*K5</f>
        <v>959.651711727352</v>
      </c>
      <c r="N5" s="167">
        <v>0.11</v>
      </c>
      <c r="O5" s="167">
        <f t="shared" ref="O5:O36" si="4">F5*N5</f>
        <v>616</v>
      </c>
      <c r="P5" s="173">
        <v>0.15</v>
      </c>
      <c r="Q5" s="180">
        <f t="shared" ref="Q5:Q19" si="5">F5*P5</f>
        <v>840</v>
      </c>
      <c r="R5" s="183"/>
    </row>
    <row r="6" ht="30" customHeight="true" spans="1:18">
      <c r="A6" s="168"/>
      <c r="B6" s="169"/>
      <c r="C6" s="169"/>
      <c r="D6" s="169"/>
      <c r="E6" s="169"/>
      <c r="F6" s="169">
        <v>5600</v>
      </c>
      <c r="G6" s="173" t="s">
        <v>21</v>
      </c>
      <c r="H6" s="167">
        <v>13</v>
      </c>
      <c r="I6" s="179">
        <f t="shared" si="0"/>
        <v>67.4698795180723</v>
      </c>
      <c r="J6" s="179">
        <f t="shared" si="1"/>
        <v>877.10843373494</v>
      </c>
      <c r="K6" s="173">
        <v>23305</v>
      </c>
      <c r="L6" s="180">
        <f t="shared" si="2"/>
        <v>373.929127075807</v>
      </c>
      <c r="M6" s="180">
        <f t="shared" si="3"/>
        <v>871.441830650169</v>
      </c>
      <c r="N6" s="167">
        <v>0.11</v>
      </c>
      <c r="O6" s="167">
        <f t="shared" si="4"/>
        <v>616</v>
      </c>
      <c r="P6" s="173">
        <v>0.15</v>
      </c>
      <c r="Q6" s="180">
        <f t="shared" si="5"/>
        <v>840</v>
      </c>
      <c r="R6" s="183"/>
    </row>
    <row r="7" ht="30" customHeight="true" spans="1:18">
      <c r="A7" s="168"/>
      <c r="B7" s="169"/>
      <c r="C7" s="169"/>
      <c r="D7" s="169"/>
      <c r="E7" s="169"/>
      <c r="F7" s="169">
        <v>5600</v>
      </c>
      <c r="G7" s="173" t="s">
        <v>22</v>
      </c>
      <c r="H7" s="167">
        <v>14</v>
      </c>
      <c r="I7" s="179">
        <f t="shared" si="0"/>
        <v>67.4698795180723</v>
      </c>
      <c r="J7" s="179">
        <f t="shared" si="1"/>
        <v>944.578313253012</v>
      </c>
      <c r="K7" s="173">
        <v>27642</v>
      </c>
      <c r="L7" s="180">
        <f t="shared" si="2"/>
        <v>373.929127075807</v>
      </c>
      <c r="M7" s="180">
        <f t="shared" si="3"/>
        <v>1033.61489306295</v>
      </c>
      <c r="N7" s="167">
        <v>0.12</v>
      </c>
      <c r="O7" s="167">
        <f t="shared" si="4"/>
        <v>672</v>
      </c>
      <c r="P7" s="173">
        <v>0.15</v>
      </c>
      <c r="Q7" s="180">
        <f t="shared" si="5"/>
        <v>840</v>
      </c>
      <c r="R7" s="183"/>
    </row>
    <row r="8" ht="30" customHeight="true" spans="1:18">
      <c r="A8" s="168"/>
      <c r="B8" s="169"/>
      <c r="C8" s="169"/>
      <c r="D8" s="169"/>
      <c r="E8" s="169"/>
      <c r="F8" s="169">
        <v>5600</v>
      </c>
      <c r="G8" s="173" t="s">
        <v>23</v>
      </c>
      <c r="H8" s="167">
        <v>9</v>
      </c>
      <c r="I8" s="179">
        <f t="shared" si="0"/>
        <v>67.4698795180723</v>
      </c>
      <c r="J8" s="179">
        <f t="shared" si="1"/>
        <v>607.228915662651</v>
      </c>
      <c r="K8" s="173">
        <v>9604</v>
      </c>
      <c r="L8" s="180">
        <f t="shared" si="2"/>
        <v>373.929127075807</v>
      </c>
      <c r="M8" s="180">
        <f t="shared" si="3"/>
        <v>359.121533643605</v>
      </c>
      <c r="N8" s="167">
        <v>0.09</v>
      </c>
      <c r="O8" s="167">
        <f t="shared" si="4"/>
        <v>504</v>
      </c>
      <c r="P8" s="173">
        <v>0.1</v>
      </c>
      <c r="Q8" s="180">
        <f t="shared" si="5"/>
        <v>560</v>
      </c>
      <c r="R8" s="183"/>
    </row>
    <row r="9" ht="30" customHeight="true" spans="1:18">
      <c r="A9" s="168"/>
      <c r="B9" s="169"/>
      <c r="C9" s="169"/>
      <c r="D9" s="169"/>
      <c r="E9" s="169"/>
      <c r="F9" s="169">
        <v>5600</v>
      </c>
      <c r="G9" s="173" t="s">
        <v>24</v>
      </c>
      <c r="H9" s="167">
        <v>8</v>
      </c>
      <c r="I9" s="179">
        <f t="shared" si="0"/>
        <v>67.4698795180723</v>
      </c>
      <c r="J9" s="179">
        <f t="shared" si="1"/>
        <v>539.759036144578</v>
      </c>
      <c r="K9" s="173">
        <v>9035</v>
      </c>
      <c r="L9" s="180">
        <f t="shared" si="2"/>
        <v>373.929127075807</v>
      </c>
      <c r="M9" s="180">
        <f t="shared" si="3"/>
        <v>337.844966312992</v>
      </c>
      <c r="N9" s="167">
        <v>0.09</v>
      </c>
      <c r="O9" s="167">
        <f t="shared" si="4"/>
        <v>504</v>
      </c>
      <c r="P9" s="173">
        <v>0.1</v>
      </c>
      <c r="Q9" s="180">
        <f t="shared" si="5"/>
        <v>560</v>
      </c>
      <c r="R9" s="183"/>
    </row>
    <row r="10" ht="30" customHeight="true" spans="1:18">
      <c r="A10" s="168"/>
      <c r="B10" s="169"/>
      <c r="C10" s="169"/>
      <c r="D10" s="169"/>
      <c r="E10" s="169"/>
      <c r="F10" s="169">
        <v>5600</v>
      </c>
      <c r="G10" s="173" t="s">
        <v>25</v>
      </c>
      <c r="H10" s="167">
        <v>7</v>
      </c>
      <c r="I10" s="179">
        <f t="shared" si="0"/>
        <v>67.4698795180723</v>
      </c>
      <c r="J10" s="179">
        <f t="shared" si="1"/>
        <v>472.289156626506</v>
      </c>
      <c r="K10" s="173">
        <v>12398</v>
      </c>
      <c r="L10" s="180">
        <f t="shared" si="2"/>
        <v>373.929127075807</v>
      </c>
      <c r="M10" s="180">
        <f t="shared" si="3"/>
        <v>463.597331748586</v>
      </c>
      <c r="N10" s="167">
        <v>0.1</v>
      </c>
      <c r="O10" s="167">
        <f t="shared" si="4"/>
        <v>560</v>
      </c>
      <c r="P10" s="173">
        <v>0.1</v>
      </c>
      <c r="Q10" s="180">
        <f t="shared" si="5"/>
        <v>560</v>
      </c>
      <c r="R10" s="183"/>
    </row>
    <row r="11" ht="30" customHeight="true" spans="1:18">
      <c r="A11" s="170"/>
      <c r="B11" s="171"/>
      <c r="C11" s="171"/>
      <c r="D11" s="171"/>
      <c r="E11" s="171"/>
      <c r="F11" s="171">
        <v>5600</v>
      </c>
      <c r="G11" s="173" t="s">
        <v>26</v>
      </c>
      <c r="H11" s="167">
        <v>2</v>
      </c>
      <c r="I11" s="179">
        <f t="shared" si="0"/>
        <v>67.4698795180723</v>
      </c>
      <c r="J11" s="179">
        <f t="shared" si="1"/>
        <v>134.939759036145</v>
      </c>
      <c r="K11" s="173">
        <v>4072</v>
      </c>
      <c r="L11" s="180">
        <f t="shared" si="2"/>
        <v>373.929127075807</v>
      </c>
      <c r="M11" s="180">
        <f t="shared" si="3"/>
        <v>152.263940545269</v>
      </c>
      <c r="N11" s="167">
        <v>0.04</v>
      </c>
      <c r="O11" s="167">
        <f t="shared" si="4"/>
        <v>224</v>
      </c>
      <c r="P11" s="173">
        <v>0.05</v>
      </c>
      <c r="Q11" s="180">
        <f t="shared" si="5"/>
        <v>280</v>
      </c>
      <c r="R11" s="183"/>
    </row>
    <row r="12" ht="30" customHeight="true" spans="1:18">
      <c r="A12" s="166">
        <v>2</v>
      </c>
      <c r="B12" s="167" t="s">
        <v>27</v>
      </c>
      <c r="C12" s="167" t="s">
        <v>28</v>
      </c>
      <c r="D12" s="167" t="s">
        <v>29</v>
      </c>
      <c r="E12" s="167">
        <v>2000</v>
      </c>
      <c r="F12" s="167">
        <v>2000</v>
      </c>
      <c r="G12" s="173" t="s">
        <v>18</v>
      </c>
      <c r="H12" s="167">
        <v>17</v>
      </c>
      <c r="I12" s="179">
        <f t="shared" si="0"/>
        <v>24.0963855421687</v>
      </c>
      <c r="J12" s="179">
        <f t="shared" si="1"/>
        <v>409.638554216867</v>
      </c>
      <c r="K12" s="173">
        <v>38041</v>
      </c>
      <c r="L12" s="180">
        <f t="shared" si="2"/>
        <v>133.546116812788</v>
      </c>
      <c r="M12" s="180">
        <f t="shared" si="3"/>
        <v>508.022782967528</v>
      </c>
      <c r="N12" s="167">
        <v>0.34</v>
      </c>
      <c r="O12" s="167">
        <f t="shared" si="4"/>
        <v>680</v>
      </c>
      <c r="P12" s="173">
        <v>42</v>
      </c>
      <c r="Q12" s="180">
        <f>F12/49*P12</f>
        <v>1714.28571428571</v>
      </c>
      <c r="R12" s="184" t="s">
        <v>30</v>
      </c>
    </row>
    <row r="13" ht="30" customHeight="true" spans="1:18">
      <c r="A13" s="168"/>
      <c r="B13" s="169"/>
      <c r="C13" s="169"/>
      <c r="D13" s="169"/>
      <c r="E13" s="169"/>
      <c r="F13" s="169">
        <v>2000</v>
      </c>
      <c r="G13" s="173" t="s">
        <v>20</v>
      </c>
      <c r="H13" s="167">
        <v>13</v>
      </c>
      <c r="I13" s="179">
        <f t="shared" si="0"/>
        <v>24.0963855421687</v>
      </c>
      <c r="J13" s="179">
        <f t="shared" si="1"/>
        <v>313.253012048193</v>
      </c>
      <c r="K13" s="173">
        <v>25664</v>
      </c>
      <c r="L13" s="180">
        <f t="shared" si="2"/>
        <v>133.546116812788</v>
      </c>
      <c r="M13" s="180">
        <f t="shared" si="3"/>
        <v>342.73275418834</v>
      </c>
      <c r="N13" s="167">
        <v>0.11</v>
      </c>
      <c r="O13" s="167">
        <f t="shared" si="4"/>
        <v>220</v>
      </c>
      <c r="P13" s="173">
        <v>0</v>
      </c>
      <c r="Q13" s="180">
        <f t="shared" ref="Q13:Q19" si="6">F13/49*P13</f>
        <v>0</v>
      </c>
      <c r="R13" s="185"/>
    </row>
    <row r="14" ht="30" customHeight="true" spans="1:18">
      <c r="A14" s="168"/>
      <c r="B14" s="169"/>
      <c r="C14" s="169"/>
      <c r="D14" s="169"/>
      <c r="E14" s="169"/>
      <c r="F14" s="169">
        <v>2000</v>
      </c>
      <c r="G14" s="173" t="s">
        <v>21</v>
      </c>
      <c r="H14" s="167">
        <v>13</v>
      </c>
      <c r="I14" s="179">
        <f t="shared" si="0"/>
        <v>24.0963855421687</v>
      </c>
      <c r="J14" s="179">
        <f t="shared" si="1"/>
        <v>313.253012048193</v>
      </c>
      <c r="K14" s="173">
        <v>23305</v>
      </c>
      <c r="L14" s="180">
        <f t="shared" si="2"/>
        <v>133.546116812788</v>
      </c>
      <c r="M14" s="180">
        <f t="shared" si="3"/>
        <v>311.229225232203</v>
      </c>
      <c r="N14" s="167">
        <v>0.11</v>
      </c>
      <c r="O14" s="167">
        <f t="shared" si="4"/>
        <v>220</v>
      </c>
      <c r="P14" s="173">
        <v>1</v>
      </c>
      <c r="Q14" s="180">
        <f t="shared" si="5"/>
        <v>2000</v>
      </c>
      <c r="R14" s="185"/>
    </row>
    <row r="15" ht="30" customHeight="true" spans="1:18">
      <c r="A15" s="168"/>
      <c r="B15" s="169"/>
      <c r="C15" s="169"/>
      <c r="D15" s="169"/>
      <c r="E15" s="169"/>
      <c r="F15" s="169">
        <v>2000</v>
      </c>
      <c r="G15" s="173" t="s">
        <v>22</v>
      </c>
      <c r="H15" s="167">
        <v>14</v>
      </c>
      <c r="I15" s="179">
        <f t="shared" si="0"/>
        <v>24.0963855421687</v>
      </c>
      <c r="J15" s="179">
        <f t="shared" si="1"/>
        <v>337.349397590361</v>
      </c>
      <c r="K15" s="173">
        <v>27642</v>
      </c>
      <c r="L15" s="180">
        <f t="shared" si="2"/>
        <v>133.546116812788</v>
      </c>
      <c r="M15" s="180">
        <f t="shared" si="3"/>
        <v>369.14817609391</v>
      </c>
      <c r="N15" s="167">
        <v>0.12</v>
      </c>
      <c r="O15" s="167">
        <f t="shared" si="4"/>
        <v>240</v>
      </c>
      <c r="P15" s="173">
        <v>6</v>
      </c>
      <c r="Q15" s="180">
        <f t="shared" si="5"/>
        <v>12000</v>
      </c>
      <c r="R15" s="185"/>
    </row>
    <row r="16" ht="30" customHeight="true" spans="1:18">
      <c r="A16" s="168"/>
      <c r="B16" s="169"/>
      <c r="C16" s="169"/>
      <c r="D16" s="169"/>
      <c r="E16" s="169"/>
      <c r="F16" s="169">
        <v>2000</v>
      </c>
      <c r="G16" s="173" t="s">
        <v>23</v>
      </c>
      <c r="H16" s="167">
        <v>9</v>
      </c>
      <c r="I16" s="179">
        <f t="shared" si="0"/>
        <v>24.0963855421687</v>
      </c>
      <c r="J16" s="179">
        <f t="shared" si="1"/>
        <v>216.867469879518</v>
      </c>
      <c r="K16" s="173">
        <v>9604</v>
      </c>
      <c r="L16" s="180">
        <f t="shared" si="2"/>
        <v>133.546116812788</v>
      </c>
      <c r="M16" s="180">
        <f t="shared" si="3"/>
        <v>128.257690587002</v>
      </c>
      <c r="N16" s="167">
        <v>0.09</v>
      </c>
      <c r="O16" s="167">
        <f t="shared" si="4"/>
        <v>180</v>
      </c>
      <c r="P16" s="173">
        <v>0</v>
      </c>
      <c r="Q16" s="180">
        <f t="shared" si="5"/>
        <v>0</v>
      </c>
      <c r="R16" s="185"/>
    </row>
    <row r="17" ht="30" customHeight="true" spans="1:18">
      <c r="A17" s="168"/>
      <c r="B17" s="169"/>
      <c r="C17" s="169"/>
      <c r="D17" s="169"/>
      <c r="E17" s="169"/>
      <c r="F17" s="169">
        <v>2000</v>
      </c>
      <c r="G17" s="173" t="s">
        <v>24</v>
      </c>
      <c r="H17" s="167">
        <v>8</v>
      </c>
      <c r="I17" s="179">
        <f t="shared" si="0"/>
        <v>24.0963855421687</v>
      </c>
      <c r="J17" s="179">
        <f t="shared" si="1"/>
        <v>192.771084337349</v>
      </c>
      <c r="K17" s="173">
        <v>9035</v>
      </c>
      <c r="L17" s="180">
        <f t="shared" si="2"/>
        <v>133.546116812788</v>
      </c>
      <c r="M17" s="180">
        <f t="shared" si="3"/>
        <v>120.658916540354</v>
      </c>
      <c r="N17" s="167">
        <v>0.09</v>
      </c>
      <c r="O17" s="167">
        <f t="shared" si="4"/>
        <v>180</v>
      </c>
      <c r="P17" s="173">
        <v>0</v>
      </c>
      <c r="Q17" s="180">
        <f t="shared" si="5"/>
        <v>0</v>
      </c>
      <c r="R17" s="185"/>
    </row>
    <row r="18" ht="30" customHeight="true" spans="1:18">
      <c r="A18" s="168"/>
      <c r="B18" s="169"/>
      <c r="C18" s="169"/>
      <c r="D18" s="169"/>
      <c r="E18" s="169"/>
      <c r="F18" s="169">
        <v>2000</v>
      </c>
      <c r="G18" s="173" t="s">
        <v>25</v>
      </c>
      <c r="H18" s="167">
        <v>7</v>
      </c>
      <c r="I18" s="179">
        <f t="shared" si="0"/>
        <v>24.0963855421687</v>
      </c>
      <c r="J18" s="179">
        <f t="shared" si="1"/>
        <v>168.674698795181</v>
      </c>
      <c r="K18" s="173">
        <v>12398</v>
      </c>
      <c r="L18" s="180">
        <f t="shared" si="2"/>
        <v>133.546116812788</v>
      </c>
      <c r="M18" s="180">
        <f t="shared" si="3"/>
        <v>165.570475624495</v>
      </c>
      <c r="N18" s="167">
        <v>0.1</v>
      </c>
      <c r="O18" s="167">
        <f t="shared" si="4"/>
        <v>200</v>
      </c>
      <c r="P18" s="173">
        <v>0</v>
      </c>
      <c r="Q18" s="180">
        <f t="shared" si="5"/>
        <v>0</v>
      </c>
      <c r="R18" s="185"/>
    </row>
    <row r="19" ht="30" customHeight="true" spans="1:18">
      <c r="A19" s="170"/>
      <c r="B19" s="171"/>
      <c r="C19" s="171"/>
      <c r="D19" s="171"/>
      <c r="E19" s="169"/>
      <c r="F19" s="169">
        <v>2000</v>
      </c>
      <c r="G19" s="173" t="s">
        <v>26</v>
      </c>
      <c r="H19" s="167">
        <v>2</v>
      </c>
      <c r="I19" s="179">
        <f t="shared" si="0"/>
        <v>24.0963855421687</v>
      </c>
      <c r="J19" s="179">
        <f t="shared" si="1"/>
        <v>48.1927710843374</v>
      </c>
      <c r="K19" s="173">
        <v>4072</v>
      </c>
      <c r="L19" s="180">
        <f t="shared" si="2"/>
        <v>133.546116812788</v>
      </c>
      <c r="M19" s="180">
        <f t="shared" si="3"/>
        <v>54.3799787661674</v>
      </c>
      <c r="N19" s="167">
        <v>0.04</v>
      </c>
      <c r="O19" s="167">
        <f t="shared" si="4"/>
        <v>80</v>
      </c>
      <c r="P19" s="173">
        <v>0</v>
      </c>
      <c r="Q19" s="180">
        <f t="shared" si="5"/>
        <v>0</v>
      </c>
      <c r="R19" s="186"/>
    </row>
    <row r="20" ht="30" customHeight="true" spans="1:18">
      <c r="A20" s="166">
        <v>3</v>
      </c>
      <c r="B20" s="167" t="s">
        <v>31</v>
      </c>
      <c r="C20" s="167" t="s">
        <v>32</v>
      </c>
      <c r="D20" s="167" t="s">
        <v>33</v>
      </c>
      <c r="E20" s="167">
        <v>15120</v>
      </c>
      <c r="F20" s="167">
        <v>15120</v>
      </c>
      <c r="G20" s="173" t="s">
        <v>18</v>
      </c>
      <c r="H20" s="167">
        <v>17</v>
      </c>
      <c r="I20" s="179">
        <f t="shared" si="0"/>
        <v>182.168674698795</v>
      </c>
      <c r="J20" s="179">
        <f t="shared" si="1"/>
        <v>3096.86746987952</v>
      </c>
      <c r="K20" s="173">
        <v>38041</v>
      </c>
      <c r="L20" s="180">
        <f t="shared" si="2"/>
        <v>1009.60864310468</v>
      </c>
      <c r="M20" s="180">
        <f t="shared" si="3"/>
        <v>3840.65223923451</v>
      </c>
      <c r="N20" s="167">
        <v>0.34</v>
      </c>
      <c r="O20" s="167">
        <f t="shared" si="4"/>
        <v>5140.8</v>
      </c>
      <c r="P20" s="173"/>
      <c r="Q20" s="180">
        <v>13050</v>
      </c>
      <c r="R20" s="184" t="s">
        <v>34</v>
      </c>
    </row>
    <row r="21" ht="30" customHeight="true" spans="1:18">
      <c r="A21" s="168"/>
      <c r="B21" s="169"/>
      <c r="C21" s="169"/>
      <c r="D21" s="169"/>
      <c r="E21" s="169"/>
      <c r="F21" s="169">
        <v>15120</v>
      </c>
      <c r="G21" s="173" t="s">
        <v>20</v>
      </c>
      <c r="H21" s="167">
        <v>13</v>
      </c>
      <c r="I21" s="179">
        <f t="shared" si="0"/>
        <v>182.168674698795</v>
      </c>
      <c r="J21" s="179">
        <f t="shared" si="1"/>
        <v>2368.19277108434</v>
      </c>
      <c r="K21" s="173">
        <v>25664</v>
      </c>
      <c r="L21" s="180">
        <f t="shared" si="2"/>
        <v>1009.60864310468</v>
      </c>
      <c r="M21" s="180">
        <f t="shared" si="3"/>
        <v>2591.05962166385</v>
      </c>
      <c r="N21" s="167">
        <v>0.11</v>
      </c>
      <c r="O21" s="167">
        <f t="shared" si="4"/>
        <v>1663.2</v>
      </c>
      <c r="P21" s="173"/>
      <c r="Q21" s="180">
        <v>378</v>
      </c>
      <c r="R21" s="185"/>
    </row>
    <row r="22" ht="30" customHeight="true" spans="1:18">
      <c r="A22" s="168"/>
      <c r="B22" s="169"/>
      <c r="C22" s="169"/>
      <c r="D22" s="169"/>
      <c r="E22" s="169"/>
      <c r="F22" s="169">
        <v>15120</v>
      </c>
      <c r="G22" s="173" t="s">
        <v>21</v>
      </c>
      <c r="H22" s="167">
        <v>13</v>
      </c>
      <c r="I22" s="179">
        <f t="shared" si="0"/>
        <v>182.168674698795</v>
      </c>
      <c r="J22" s="179">
        <f t="shared" si="1"/>
        <v>2368.19277108434</v>
      </c>
      <c r="K22" s="173">
        <v>23305</v>
      </c>
      <c r="L22" s="180">
        <f t="shared" si="2"/>
        <v>1009.60864310468</v>
      </c>
      <c r="M22" s="180">
        <f t="shared" si="3"/>
        <v>2352.89294275546</v>
      </c>
      <c r="N22" s="167">
        <v>0.11</v>
      </c>
      <c r="O22" s="167">
        <f t="shared" si="4"/>
        <v>1663.2</v>
      </c>
      <c r="P22" s="173"/>
      <c r="Q22" s="180">
        <v>305</v>
      </c>
      <c r="R22" s="185"/>
    </row>
    <row r="23" ht="30" customHeight="true" spans="1:18">
      <c r="A23" s="168"/>
      <c r="B23" s="169"/>
      <c r="C23" s="169"/>
      <c r="D23" s="169"/>
      <c r="E23" s="169"/>
      <c r="F23" s="169">
        <v>15120</v>
      </c>
      <c r="G23" s="173" t="s">
        <v>22</v>
      </c>
      <c r="H23" s="167">
        <v>14</v>
      </c>
      <c r="I23" s="179">
        <f t="shared" si="0"/>
        <v>182.168674698795</v>
      </c>
      <c r="J23" s="179">
        <f t="shared" si="1"/>
        <v>2550.36144578313</v>
      </c>
      <c r="K23" s="173">
        <v>27642</v>
      </c>
      <c r="L23" s="180">
        <f t="shared" si="2"/>
        <v>1009.60864310468</v>
      </c>
      <c r="M23" s="180">
        <f t="shared" si="3"/>
        <v>2790.76021126996</v>
      </c>
      <c r="N23" s="167">
        <v>0.12</v>
      </c>
      <c r="O23" s="167">
        <f t="shared" si="4"/>
        <v>1814.4</v>
      </c>
      <c r="P23" s="173"/>
      <c r="Q23" s="180">
        <v>878</v>
      </c>
      <c r="R23" s="185"/>
    </row>
    <row r="24" ht="30" customHeight="true" spans="1:18">
      <c r="A24" s="168"/>
      <c r="B24" s="169"/>
      <c r="C24" s="169"/>
      <c r="D24" s="169"/>
      <c r="E24" s="169"/>
      <c r="F24" s="169">
        <v>15120</v>
      </c>
      <c r="G24" s="173" t="s">
        <v>23</v>
      </c>
      <c r="H24" s="167">
        <v>9</v>
      </c>
      <c r="I24" s="179">
        <f t="shared" si="0"/>
        <v>182.168674698795</v>
      </c>
      <c r="J24" s="179">
        <f t="shared" si="1"/>
        <v>1639.51807228916</v>
      </c>
      <c r="K24" s="173">
        <v>9604</v>
      </c>
      <c r="L24" s="180">
        <f t="shared" si="2"/>
        <v>1009.60864310468</v>
      </c>
      <c r="M24" s="180">
        <f t="shared" si="3"/>
        <v>969.628140837735</v>
      </c>
      <c r="N24" s="167">
        <v>0.09</v>
      </c>
      <c r="O24" s="167">
        <f t="shared" si="4"/>
        <v>1360.8</v>
      </c>
      <c r="P24" s="173"/>
      <c r="Q24" s="180">
        <v>220</v>
      </c>
      <c r="R24" s="185"/>
    </row>
    <row r="25" ht="30" customHeight="true" spans="1:18">
      <c r="A25" s="168"/>
      <c r="B25" s="169"/>
      <c r="C25" s="169"/>
      <c r="D25" s="169"/>
      <c r="E25" s="169"/>
      <c r="F25" s="169">
        <v>15120</v>
      </c>
      <c r="G25" s="173" t="s">
        <v>24</v>
      </c>
      <c r="H25" s="167">
        <v>8</v>
      </c>
      <c r="I25" s="179">
        <f t="shared" si="0"/>
        <v>182.168674698795</v>
      </c>
      <c r="J25" s="179">
        <f t="shared" si="1"/>
        <v>1457.34939759036</v>
      </c>
      <c r="K25" s="173">
        <v>9035</v>
      </c>
      <c r="L25" s="180">
        <f t="shared" si="2"/>
        <v>1009.60864310468</v>
      </c>
      <c r="M25" s="180">
        <f t="shared" si="3"/>
        <v>912.181409045078</v>
      </c>
      <c r="N25" s="167">
        <v>0.09</v>
      </c>
      <c r="O25" s="167">
        <f t="shared" si="4"/>
        <v>1360.8</v>
      </c>
      <c r="P25" s="173"/>
      <c r="Q25" s="180">
        <v>113</v>
      </c>
      <c r="R25" s="185"/>
    </row>
    <row r="26" ht="30" customHeight="true" spans="1:18">
      <c r="A26" s="168"/>
      <c r="B26" s="169"/>
      <c r="C26" s="169"/>
      <c r="D26" s="169"/>
      <c r="E26" s="169"/>
      <c r="F26" s="169">
        <v>15120</v>
      </c>
      <c r="G26" s="173" t="s">
        <v>25</v>
      </c>
      <c r="H26" s="167">
        <v>7</v>
      </c>
      <c r="I26" s="179">
        <f t="shared" si="0"/>
        <v>182.168674698795</v>
      </c>
      <c r="J26" s="179">
        <f t="shared" si="1"/>
        <v>1275.18072289157</v>
      </c>
      <c r="K26" s="173">
        <v>12398</v>
      </c>
      <c r="L26" s="180">
        <f t="shared" si="2"/>
        <v>1009.60864310468</v>
      </c>
      <c r="M26" s="180">
        <f t="shared" si="3"/>
        <v>1251.71279572118</v>
      </c>
      <c r="N26" s="167">
        <v>0.1</v>
      </c>
      <c r="O26" s="167">
        <f t="shared" si="4"/>
        <v>1512</v>
      </c>
      <c r="P26" s="173"/>
      <c r="Q26" s="180">
        <v>145</v>
      </c>
      <c r="R26" s="185"/>
    </row>
    <row r="27" ht="30" customHeight="true" spans="1:18">
      <c r="A27" s="170"/>
      <c r="B27" s="169"/>
      <c r="C27" s="171"/>
      <c r="D27" s="171"/>
      <c r="E27" s="171"/>
      <c r="F27" s="171">
        <v>15120</v>
      </c>
      <c r="G27" s="173" t="s">
        <v>26</v>
      </c>
      <c r="H27" s="167">
        <v>2</v>
      </c>
      <c r="I27" s="179">
        <f t="shared" si="0"/>
        <v>182.168674698795</v>
      </c>
      <c r="J27" s="179">
        <f t="shared" si="1"/>
        <v>364.33734939759</v>
      </c>
      <c r="K27" s="173">
        <v>4072</v>
      </c>
      <c r="L27" s="180">
        <f t="shared" si="2"/>
        <v>1009.60864310468</v>
      </c>
      <c r="M27" s="180">
        <f t="shared" si="3"/>
        <v>411.112639472226</v>
      </c>
      <c r="N27" s="167">
        <v>0.04</v>
      </c>
      <c r="O27" s="167">
        <f t="shared" si="4"/>
        <v>604.8</v>
      </c>
      <c r="P27" s="173"/>
      <c r="Q27" s="180">
        <v>31</v>
      </c>
      <c r="R27" s="186"/>
    </row>
    <row r="28" ht="30" customHeight="true" spans="1:18">
      <c r="A28" s="166">
        <v>4</v>
      </c>
      <c r="B28" s="169"/>
      <c r="C28" s="167" t="s">
        <v>35</v>
      </c>
      <c r="D28" s="167" t="s">
        <v>36</v>
      </c>
      <c r="E28" s="167">
        <v>3600</v>
      </c>
      <c r="F28" s="167">
        <v>3600</v>
      </c>
      <c r="G28" s="173" t="s">
        <v>18</v>
      </c>
      <c r="H28" s="167">
        <v>17</v>
      </c>
      <c r="I28" s="179">
        <f t="shared" si="0"/>
        <v>43.3734939759036</v>
      </c>
      <c r="J28" s="179">
        <f t="shared" si="1"/>
        <v>737.349397590361</v>
      </c>
      <c r="K28" s="173">
        <v>38041</v>
      </c>
      <c r="L28" s="180">
        <f t="shared" si="2"/>
        <v>240.383010263019</v>
      </c>
      <c r="M28" s="180">
        <f t="shared" si="3"/>
        <v>914.441009341551</v>
      </c>
      <c r="N28" s="167">
        <v>0.34</v>
      </c>
      <c r="O28" s="167">
        <f t="shared" si="4"/>
        <v>1224</v>
      </c>
      <c r="P28" s="173">
        <v>29</v>
      </c>
      <c r="Q28" s="180">
        <f>F28/62*P28</f>
        <v>1683.87096774194</v>
      </c>
      <c r="R28" s="184" t="s">
        <v>37</v>
      </c>
    </row>
    <row r="29" ht="30" customHeight="true" spans="1:18">
      <c r="A29" s="168"/>
      <c r="B29" s="169"/>
      <c r="C29" s="169"/>
      <c r="D29" s="169"/>
      <c r="E29" s="169"/>
      <c r="F29" s="169">
        <v>3600</v>
      </c>
      <c r="G29" s="173" t="s">
        <v>20</v>
      </c>
      <c r="H29" s="167">
        <v>13</v>
      </c>
      <c r="I29" s="179">
        <f t="shared" si="0"/>
        <v>43.3734939759036</v>
      </c>
      <c r="J29" s="179">
        <f t="shared" si="1"/>
        <v>563.855421686747</v>
      </c>
      <c r="K29" s="173">
        <v>25664</v>
      </c>
      <c r="L29" s="180">
        <f t="shared" si="2"/>
        <v>240.383010263019</v>
      </c>
      <c r="M29" s="180">
        <f t="shared" si="3"/>
        <v>616.918957539012</v>
      </c>
      <c r="N29" s="167">
        <v>0.11</v>
      </c>
      <c r="O29" s="167">
        <f t="shared" si="4"/>
        <v>396</v>
      </c>
      <c r="P29" s="173">
        <v>5</v>
      </c>
      <c r="Q29" s="180">
        <f t="shared" ref="Q29:Q35" si="7">F29/62*P29</f>
        <v>290.322580645161</v>
      </c>
      <c r="R29" s="185"/>
    </row>
    <row r="30" ht="30" customHeight="true" spans="1:18">
      <c r="A30" s="168"/>
      <c r="B30" s="169"/>
      <c r="C30" s="169"/>
      <c r="D30" s="169"/>
      <c r="E30" s="169"/>
      <c r="F30" s="169">
        <v>3600</v>
      </c>
      <c r="G30" s="173" t="s">
        <v>21</v>
      </c>
      <c r="H30" s="167">
        <v>13</v>
      </c>
      <c r="I30" s="179">
        <f t="shared" si="0"/>
        <v>43.3734939759036</v>
      </c>
      <c r="J30" s="179">
        <f t="shared" si="1"/>
        <v>563.855421686747</v>
      </c>
      <c r="K30" s="173">
        <v>23305</v>
      </c>
      <c r="L30" s="180">
        <f t="shared" si="2"/>
        <v>240.383010263019</v>
      </c>
      <c r="M30" s="180">
        <f t="shared" si="3"/>
        <v>560.212605417966</v>
      </c>
      <c r="N30" s="167">
        <v>0.11</v>
      </c>
      <c r="O30" s="167">
        <f t="shared" si="4"/>
        <v>396</v>
      </c>
      <c r="P30" s="173">
        <v>10</v>
      </c>
      <c r="Q30" s="180">
        <f t="shared" si="7"/>
        <v>580.645161290323</v>
      </c>
      <c r="R30" s="185"/>
    </row>
    <row r="31" ht="30" customHeight="true" spans="1:18">
      <c r="A31" s="168"/>
      <c r="B31" s="169"/>
      <c r="C31" s="169"/>
      <c r="D31" s="169"/>
      <c r="E31" s="169"/>
      <c r="F31" s="169">
        <v>3600</v>
      </c>
      <c r="G31" s="173" t="s">
        <v>22</v>
      </c>
      <c r="H31" s="167">
        <v>14</v>
      </c>
      <c r="I31" s="179">
        <f t="shared" si="0"/>
        <v>43.3734939759036</v>
      </c>
      <c r="J31" s="179">
        <f t="shared" si="1"/>
        <v>607.228915662651</v>
      </c>
      <c r="K31" s="173">
        <v>27642</v>
      </c>
      <c r="L31" s="180">
        <f t="shared" si="2"/>
        <v>240.383010263019</v>
      </c>
      <c r="M31" s="180">
        <f t="shared" si="3"/>
        <v>664.466716969037</v>
      </c>
      <c r="N31" s="167">
        <v>0.12</v>
      </c>
      <c r="O31" s="167">
        <f t="shared" si="4"/>
        <v>432</v>
      </c>
      <c r="P31" s="173">
        <v>10</v>
      </c>
      <c r="Q31" s="180">
        <f t="shared" si="7"/>
        <v>580.645161290323</v>
      </c>
      <c r="R31" s="185"/>
    </row>
    <row r="32" ht="30" customHeight="true" spans="1:18">
      <c r="A32" s="168"/>
      <c r="B32" s="169"/>
      <c r="C32" s="169"/>
      <c r="D32" s="169"/>
      <c r="E32" s="169"/>
      <c r="F32" s="169">
        <v>3600</v>
      </c>
      <c r="G32" s="173" t="s">
        <v>23</v>
      </c>
      <c r="H32" s="167">
        <v>9</v>
      </c>
      <c r="I32" s="179">
        <f t="shared" si="0"/>
        <v>43.3734939759036</v>
      </c>
      <c r="J32" s="179">
        <f t="shared" si="1"/>
        <v>390.361445783133</v>
      </c>
      <c r="K32" s="173">
        <v>9604</v>
      </c>
      <c r="L32" s="180">
        <f t="shared" si="2"/>
        <v>240.383010263019</v>
      </c>
      <c r="M32" s="180">
        <f t="shared" si="3"/>
        <v>230.863843056604</v>
      </c>
      <c r="N32" s="167">
        <v>0.09</v>
      </c>
      <c r="O32" s="167">
        <f t="shared" si="4"/>
        <v>324</v>
      </c>
      <c r="P32" s="173">
        <v>2</v>
      </c>
      <c r="Q32" s="180">
        <f t="shared" si="7"/>
        <v>116.129032258065</v>
      </c>
      <c r="R32" s="185"/>
    </row>
    <row r="33" ht="30" customHeight="true" spans="1:18">
      <c r="A33" s="168"/>
      <c r="B33" s="169"/>
      <c r="C33" s="169"/>
      <c r="D33" s="169"/>
      <c r="E33" s="169"/>
      <c r="F33" s="169">
        <v>3600</v>
      </c>
      <c r="G33" s="173" t="s">
        <v>24</v>
      </c>
      <c r="H33" s="167">
        <v>8</v>
      </c>
      <c r="I33" s="179">
        <f t="shared" si="0"/>
        <v>43.3734939759036</v>
      </c>
      <c r="J33" s="179">
        <f t="shared" si="1"/>
        <v>346.987951807229</v>
      </c>
      <c r="K33" s="173">
        <v>9035</v>
      </c>
      <c r="L33" s="180">
        <f t="shared" si="2"/>
        <v>240.383010263019</v>
      </c>
      <c r="M33" s="180">
        <f t="shared" si="3"/>
        <v>217.186049772638</v>
      </c>
      <c r="N33" s="167">
        <v>0.09</v>
      </c>
      <c r="O33" s="167">
        <f t="shared" si="4"/>
        <v>324</v>
      </c>
      <c r="P33" s="173">
        <v>2</v>
      </c>
      <c r="Q33" s="180">
        <f t="shared" si="7"/>
        <v>116.129032258065</v>
      </c>
      <c r="R33" s="185"/>
    </row>
    <row r="34" ht="30" customHeight="true" spans="1:18">
      <c r="A34" s="168"/>
      <c r="B34" s="169"/>
      <c r="C34" s="169"/>
      <c r="D34" s="169"/>
      <c r="E34" s="169"/>
      <c r="F34" s="169">
        <v>3600</v>
      </c>
      <c r="G34" s="173" t="s">
        <v>25</v>
      </c>
      <c r="H34" s="167">
        <v>7</v>
      </c>
      <c r="I34" s="179">
        <f t="shared" si="0"/>
        <v>43.3734939759036</v>
      </c>
      <c r="J34" s="179">
        <f t="shared" si="1"/>
        <v>303.614457831325</v>
      </c>
      <c r="K34" s="173">
        <v>12398</v>
      </c>
      <c r="L34" s="180">
        <f t="shared" si="2"/>
        <v>240.383010263019</v>
      </c>
      <c r="M34" s="180">
        <f t="shared" si="3"/>
        <v>298.026856124091</v>
      </c>
      <c r="N34" s="167">
        <v>0.1</v>
      </c>
      <c r="O34" s="167">
        <f t="shared" si="4"/>
        <v>360</v>
      </c>
      <c r="P34" s="173">
        <v>2</v>
      </c>
      <c r="Q34" s="180">
        <f t="shared" si="7"/>
        <v>116.129032258065</v>
      </c>
      <c r="R34" s="185"/>
    </row>
    <row r="35" ht="30" customHeight="true" spans="1:18">
      <c r="A35" s="170"/>
      <c r="B35" s="171"/>
      <c r="C35" s="171"/>
      <c r="D35" s="171"/>
      <c r="E35" s="171"/>
      <c r="F35" s="171">
        <v>3600</v>
      </c>
      <c r="G35" s="173" t="s">
        <v>26</v>
      </c>
      <c r="H35" s="167">
        <v>2</v>
      </c>
      <c r="I35" s="179">
        <f t="shared" si="0"/>
        <v>43.3734939759036</v>
      </c>
      <c r="J35" s="179">
        <f t="shared" si="1"/>
        <v>86.7469879518072</v>
      </c>
      <c r="K35" s="173">
        <v>4072</v>
      </c>
      <c r="L35" s="180">
        <f t="shared" si="2"/>
        <v>240.383010263019</v>
      </c>
      <c r="M35" s="180">
        <f t="shared" si="3"/>
        <v>97.8839617791014</v>
      </c>
      <c r="N35" s="167">
        <v>0.04</v>
      </c>
      <c r="O35" s="167">
        <f t="shared" si="4"/>
        <v>144</v>
      </c>
      <c r="P35" s="173">
        <v>2</v>
      </c>
      <c r="Q35" s="180">
        <f t="shared" si="7"/>
        <v>116.129032258065</v>
      </c>
      <c r="R35" s="186"/>
    </row>
    <row r="36" ht="30" customHeight="true" spans="1:18">
      <c r="A36" s="166">
        <v>5</v>
      </c>
      <c r="B36" s="166" t="s">
        <v>38</v>
      </c>
      <c r="C36" s="167" t="s">
        <v>39</v>
      </c>
      <c r="D36" s="167" t="s">
        <v>40</v>
      </c>
      <c r="E36" s="167">
        <v>800</v>
      </c>
      <c r="F36" s="167">
        <v>800</v>
      </c>
      <c r="G36" s="173" t="s">
        <v>18</v>
      </c>
      <c r="H36" s="167">
        <v>17</v>
      </c>
      <c r="I36" s="179">
        <f t="shared" si="0"/>
        <v>9.63855421686747</v>
      </c>
      <c r="J36" s="179">
        <f t="shared" si="1"/>
        <v>163.855421686747</v>
      </c>
      <c r="K36" s="173">
        <v>38041</v>
      </c>
      <c r="L36" s="180">
        <f t="shared" si="2"/>
        <v>53.4184467251154</v>
      </c>
      <c r="M36" s="180">
        <f t="shared" si="3"/>
        <v>203.209113187011</v>
      </c>
      <c r="N36" s="167">
        <v>0.34</v>
      </c>
      <c r="O36" s="167">
        <f t="shared" si="4"/>
        <v>272</v>
      </c>
      <c r="P36" s="173">
        <f>1-P37-P38-P39-P40-P41-P42-P43</f>
        <v>0.2</v>
      </c>
      <c r="Q36" s="180">
        <f t="shared" ref="Q36:Q51" si="8">F36*P36</f>
        <v>160</v>
      </c>
      <c r="R36" s="184" t="s">
        <v>41</v>
      </c>
    </row>
    <row r="37" ht="30" customHeight="true" spans="1:18">
      <c r="A37" s="168"/>
      <c r="B37" s="168"/>
      <c r="C37" s="169"/>
      <c r="D37" s="169"/>
      <c r="E37" s="169"/>
      <c r="F37" s="169">
        <v>800</v>
      </c>
      <c r="G37" s="173" t="s">
        <v>20</v>
      </c>
      <c r="H37" s="167">
        <v>13</v>
      </c>
      <c r="I37" s="179">
        <f t="shared" ref="I37:I59" si="9">F37/83</f>
        <v>9.63855421686747</v>
      </c>
      <c r="J37" s="179">
        <f t="shared" ref="J37:J59" si="10">F37/83*H37</f>
        <v>125.301204819277</v>
      </c>
      <c r="K37" s="173">
        <v>25664</v>
      </c>
      <c r="L37" s="180">
        <f t="shared" ref="L37:L59" si="11">F37*10000/149761</f>
        <v>53.4184467251154</v>
      </c>
      <c r="M37" s="180">
        <f t="shared" ref="M37:M59" si="12">F37/149761*K37</f>
        <v>137.093101675336</v>
      </c>
      <c r="N37" s="167">
        <v>0.11</v>
      </c>
      <c r="O37" s="167">
        <f t="shared" ref="O37:O59" si="13">F37*N37</f>
        <v>88</v>
      </c>
      <c r="P37" s="173">
        <v>0.15</v>
      </c>
      <c r="Q37" s="180">
        <f t="shared" si="8"/>
        <v>120</v>
      </c>
      <c r="R37" s="185"/>
    </row>
    <row r="38" ht="30" customHeight="true" spans="1:18">
      <c r="A38" s="168"/>
      <c r="B38" s="168"/>
      <c r="C38" s="169"/>
      <c r="D38" s="169"/>
      <c r="E38" s="169"/>
      <c r="F38" s="169">
        <v>800</v>
      </c>
      <c r="G38" s="173" t="s">
        <v>21</v>
      </c>
      <c r="H38" s="167">
        <v>13</v>
      </c>
      <c r="I38" s="179">
        <f t="shared" si="9"/>
        <v>9.63855421686747</v>
      </c>
      <c r="J38" s="179">
        <f t="shared" si="10"/>
        <v>125.301204819277</v>
      </c>
      <c r="K38" s="173">
        <v>23305</v>
      </c>
      <c r="L38" s="180">
        <f t="shared" si="11"/>
        <v>53.4184467251154</v>
      </c>
      <c r="M38" s="180">
        <f t="shared" si="12"/>
        <v>124.491690092881</v>
      </c>
      <c r="N38" s="167">
        <v>0.11</v>
      </c>
      <c r="O38" s="167">
        <f t="shared" si="13"/>
        <v>88</v>
      </c>
      <c r="P38" s="173">
        <v>0.15</v>
      </c>
      <c r="Q38" s="180">
        <f t="shared" si="8"/>
        <v>120</v>
      </c>
      <c r="R38" s="185"/>
    </row>
    <row r="39" ht="30" customHeight="true" spans="1:18">
      <c r="A39" s="168"/>
      <c r="B39" s="168"/>
      <c r="C39" s="169"/>
      <c r="D39" s="169"/>
      <c r="E39" s="169"/>
      <c r="F39" s="169">
        <v>800</v>
      </c>
      <c r="G39" s="173" t="s">
        <v>22</v>
      </c>
      <c r="H39" s="167">
        <v>14</v>
      </c>
      <c r="I39" s="179">
        <f t="shared" si="9"/>
        <v>9.63855421686747</v>
      </c>
      <c r="J39" s="179">
        <f t="shared" si="10"/>
        <v>134.939759036145</v>
      </c>
      <c r="K39" s="173">
        <v>27642</v>
      </c>
      <c r="L39" s="180">
        <f t="shared" si="11"/>
        <v>53.4184467251154</v>
      </c>
      <c r="M39" s="180">
        <f t="shared" si="12"/>
        <v>147.659270437564</v>
      </c>
      <c r="N39" s="167">
        <v>0.12</v>
      </c>
      <c r="O39" s="167">
        <f t="shared" si="13"/>
        <v>96</v>
      </c>
      <c r="P39" s="173">
        <v>0.15</v>
      </c>
      <c r="Q39" s="180">
        <f t="shared" si="8"/>
        <v>120</v>
      </c>
      <c r="R39" s="185"/>
    </row>
    <row r="40" ht="30" customHeight="true" spans="1:18">
      <c r="A40" s="168"/>
      <c r="B40" s="168"/>
      <c r="C40" s="169"/>
      <c r="D40" s="169"/>
      <c r="E40" s="169"/>
      <c r="F40" s="169">
        <v>800</v>
      </c>
      <c r="G40" s="173" t="s">
        <v>23</v>
      </c>
      <c r="H40" s="167">
        <v>9</v>
      </c>
      <c r="I40" s="179">
        <f t="shared" si="9"/>
        <v>9.63855421686747</v>
      </c>
      <c r="J40" s="179">
        <f t="shared" si="10"/>
        <v>86.7469879518072</v>
      </c>
      <c r="K40" s="173">
        <v>9604</v>
      </c>
      <c r="L40" s="180">
        <f t="shared" si="11"/>
        <v>53.4184467251154</v>
      </c>
      <c r="M40" s="180">
        <f t="shared" si="12"/>
        <v>51.3030762348008</v>
      </c>
      <c r="N40" s="167">
        <v>0.09</v>
      </c>
      <c r="O40" s="167">
        <f t="shared" si="13"/>
        <v>72</v>
      </c>
      <c r="P40" s="173">
        <v>0.1</v>
      </c>
      <c r="Q40" s="180">
        <f t="shared" si="8"/>
        <v>80</v>
      </c>
      <c r="R40" s="185"/>
    </row>
    <row r="41" ht="30" customHeight="true" spans="1:18">
      <c r="A41" s="168"/>
      <c r="B41" s="168"/>
      <c r="C41" s="169"/>
      <c r="D41" s="169"/>
      <c r="E41" s="169"/>
      <c r="F41" s="169">
        <v>800</v>
      </c>
      <c r="G41" s="173" t="s">
        <v>24</v>
      </c>
      <c r="H41" s="167">
        <v>8</v>
      </c>
      <c r="I41" s="179">
        <f t="shared" si="9"/>
        <v>9.63855421686747</v>
      </c>
      <c r="J41" s="179">
        <f t="shared" si="10"/>
        <v>77.1084337349398</v>
      </c>
      <c r="K41" s="173">
        <v>9035</v>
      </c>
      <c r="L41" s="180">
        <f t="shared" si="11"/>
        <v>53.4184467251154</v>
      </c>
      <c r="M41" s="180">
        <f t="shared" si="12"/>
        <v>48.2635666161417</v>
      </c>
      <c r="N41" s="167">
        <v>0.09</v>
      </c>
      <c r="O41" s="167">
        <f t="shared" si="13"/>
        <v>72</v>
      </c>
      <c r="P41" s="173">
        <v>0.1</v>
      </c>
      <c r="Q41" s="180">
        <f t="shared" si="8"/>
        <v>80</v>
      </c>
      <c r="R41" s="185"/>
    </row>
    <row r="42" ht="30" customHeight="true" spans="1:18">
      <c r="A42" s="168"/>
      <c r="B42" s="168"/>
      <c r="C42" s="169"/>
      <c r="D42" s="169"/>
      <c r="E42" s="169"/>
      <c r="F42" s="169">
        <v>800</v>
      </c>
      <c r="G42" s="173" t="s">
        <v>25</v>
      </c>
      <c r="H42" s="167">
        <v>7</v>
      </c>
      <c r="I42" s="179">
        <f t="shared" si="9"/>
        <v>9.63855421686747</v>
      </c>
      <c r="J42" s="179">
        <f t="shared" si="10"/>
        <v>67.4698795180723</v>
      </c>
      <c r="K42" s="173">
        <v>12398</v>
      </c>
      <c r="L42" s="180">
        <f t="shared" si="11"/>
        <v>53.4184467251154</v>
      </c>
      <c r="M42" s="180">
        <f t="shared" si="12"/>
        <v>66.228190249798</v>
      </c>
      <c r="N42" s="167">
        <v>0.1</v>
      </c>
      <c r="O42" s="167">
        <f t="shared" si="13"/>
        <v>80</v>
      </c>
      <c r="P42" s="173">
        <v>0.1</v>
      </c>
      <c r="Q42" s="180">
        <f t="shared" si="8"/>
        <v>80</v>
      </c>
      <c r="R42" s="185"/>
    </row>
    <row r="43" ht="30" customHeight="true" spans="1:18">
      <c r="A43" s="170"/>
      <c r="B43" s="170"/>
      <c r="C43" s="171"/>
      <c r="D43" s="171"/>
      <c r="E43" s="171"/>
      <c r="F43" s="171">
        <v>800</v>
      </c>
      <c r="G43" s="173" t="s">
        <v>26</v>
      </c>
      <c r="H43" s="167">
        <v>2</v>
      </c>
      <c r="I43" s="179">
        <f t="shared" si="9"/>
        <v>9.63855421686747</v>
      </c>
      <c r="J43" s="179">
        <f t="shared" si="10"/>
        <v>19.2771084337349</v>
      </c>
      <c r="K43" s="173">
        <v>4072</v>
      </c>
      <c r="L43" s="180">
        <f t="shared" si="11"/>
        <v>53.4184467251154</v>
      </c>
      <c r="M43" s="180">
        <f t="shared" si="12"/>
        <v>21.751991506467</v>
      </c>
      <c r="N43" s="167">
        <v>0.04</v>
      </c>
      <c r="O43" s="167">
        <f t="shared" si="13"/>
        <v>32</v>
      </c>
      <c r="P43" s="173">
        <v>0.05</v>
      </c>
      <c r="Q43" s="180">
        <f t="shared" si="8"/>
        <v>40</v>
      </c>
      <c r="R43" s="186"/>
    </row>
    <row r="44" ht="30" customHeight="true" spans="1:18">
      <c r="A44" s="166">
        <v>6</v>
      </c>
      <c r="B44" s="172" t="s">
        <v>42</v>
      </c>
      <c r="C44" s="173" t="s">
        <v>43</v>
      </c>
      <c r="D44" s="173" t="s">
        <v>44</v>
      </c>
      <c r="E44" s="173">
        <v>2880</v>
      </c>
      <c r="F44" s="173">
        <v>2880</v>
      </c>
      <c r="G44" s="173" t="s">
        <v>18</v>
      </c>
      <c r="H44" s="173">
        <v>17</v>
      </c>
      <c r="I44" s="180">
        <f t="shared" si="9"/>
        <v>34.6987951807229</v>
      </c>
      <c r="J44" s="180">
        <f t="shared" si="10"/>
        <v>589.879518072289</v>
      </c>
      <c r="K44" s="173">
        <v>38041</v>
      </c>
      <c r="L44" s="180">
        <f t="shared" si="11"/>
        <v>192.306408210415</v>
      </c>
      <c r="M44" s="180">
        <f t="shared" si="12"/>
        <v>731.552807473241</v>
      </c>
      <c r="N44" s="173">
        <v>0.34</v>
      </c>
      <c r="O44" s="173">
        <f t="shared" si="13"/>
        <v>979.2</v>
      </c>
      <c r="P44" s="173">
        <f>1-P45-P46-P47-P48-P49-P50-P51</f>
        <v>0.87</v>
      </c>
      <c r="Q44" s="180">
        <f t="shared" si="8"/>
        <v>2505.6</v>
      </c>
      <c r="R44" s="187" t="s">
        <v>45</v>
      </c>
    </row>
    <row r="45" ht="30" customHeight="true" spans="1:18">
      <c r="A45" s="168"/>
      <c r="B45" s="172"/>
      <c r="C45" s="173"/>
      <c r="D45" s="173"/>
      <c r="E45" s="173"/>
      <c r="F45" s="173">
        <v>2880</v>
      </c>
      <c r="G45" s="173" t="s">
        <v>20</v>
      </c>
      <c r="H45" s="173">
        <v>13</v>
      </c>
      <c r="I45" s="180">
        <f t="shared" si="9"/>
        <v>34.6987951807229</v>
      </c>
      <c r="J45" s="180">
        <f t="shared" si="10"/>
        <v>451.084337349398</v>
      </c>
      <c r="K45" s="173">
        <v>25664</v>
      </c>
      <c r="L45" s="180">
        <f t="shared" si="11"/>
        <v>192.306408210415</v>
      </c>
      <c r="M45" s="180">
        <f t="shared" si="12"/>
        <v>493.53516603121</v>
      </c>
      <c r="N45" s="173">
        <v>0.11</v>
      </c>
      <c r="O45" s="173">
        <f t="shared" si="13"/>
        <v>316.8</v>
      </c>
      <c r="P45" s="173">
        <v>0.02</v>
      </c>
      <c r="Q45" s="180">
        <f t="shared" si="8"/>
        <v>57.6</v>
      </c>
      <c r="R45" s="187"/>
    </row>
    <row r="46" ht="30" customHeight="true" spans="1:18">
      <c r="A46" s="168"/>
      <c r="B46" s="172"/>
      <c r="C46" s="173"/>
      <c r="D46" s="173"/>
      <c r="E46" s="173"/>
      <c r="F46" s="173">
        <v>2880</v>
      </c>
      <c r="G46" s="173" t="s">
        <v>21</v>
      </c>
      <c r="H46" s="173">
        <v>13</v>
      </c>
      <c r="I46" s="180">
        <f t="shared" si="9"/>
        <v>34.6987951807229</v>
      </c>
      <c r="J46" s="180">
        <f t="shared" si="10"/>
        <v>451.084337349398</v>
      </c>
      <c r="K46" s="173">
        <v>23305</v>
      </c>
      <c r="L46" s="180">
        <f t="shared" si="11"/>
        <v>192.306408210415</v>
      </c>
      <c r="M46" s="180">
        <f t="shared" si="12"/>
        <v>448.170084334373</v>
      </c>
      <c r="N46" s="173">
        <v>0.11</v>
      </c>
      <c r="O46" s="173">
        <f t="shared" si="13"/>
        <v>316.8</v>
      </c>
      <c r="P46" s="173">
        <v>0.02</v>
      </c>
      <c r="Q46" s="180">
        <f t="shared" si="8"/>
        <v>57.6</v>
      </c>
      <c r="R46" s="187"/>
    </row>
    <row r="47" ht="30" customHeight="true" spans="1:18">
      <c r="A47" s="168"/>
      <c r="B47" s="172"/>
      <c r="C47" s="173"/>
      <c r="D47" s="173"/>
      <c r="E47" s="173"/>
      <c r="F47" s="173">
        <v>2880</v>
      </c>
      <c r="G47" s="173" t="s">
        <v>22</v>
      </c>
      <c r="H47" s="173">
        <v>14</v>
      </c>
      <c r="I47" s="180">
        <f t="shared" si="9"/>
        <v>34.6987951807229</v>
      </c>
      <c r="J47" s="180">
        <f t="shared" si="10"/>
        <v>485.78313253012</v>
      </c>
      <c r="K47" s="173">
        <v>27642</v>
      </c>
      <c r="L47" s="180">
        <f t="shared" si="11"/>
        <v>192.306408210415</v>
      </c>
      <c r="M47" s="180">
        <f t="shared" si="12"/>
        <v>531.57337357523</v>
      </c>
      <c r="N47" s="173">
        <v>0.12</v>
      </c>
      <c r="O47" s="173">
        <f t="shared" si="13"/>
        <v>345.6</v>
      </c>
      <c r="P47" s="173">
        <v>0.02</v>
      </c>
      <c r="Q47" s="180">
        <f t="shared" si="8"/>
        <v>57.6</v>
      </c>
      <c r="R47" s="187"/>
    </row>
    <row r="48" ht="30" customHeight="true" spans="1:18">
      <c r="A48" s="168"/>
      <c r="B48" s="172"/>
      <c r="C48" s="173"/>
      <c r="D48" s="173"/>
      <c r="E48" s="173"/>
      <c r="F48" s="173">
        <v>2880</v>
      </c>
      <c r="G48" s="173" t="s">
        <v>23</v>
      </c>
      <c r="H48" s="173">
        <v>9</v>
      </c>
      <c r="I48" s="180">
        <f t="shared" si="9"/>
        <v>34.6987951807229</v>
      </c>
      <c r="J48" s="180">
        <f t="shared" si="10"/>
        <v>312.289156626506</v>
      </c>
      <c r="K48" s="173">
        <v>9604</v>
      </c>
      <c r="L48" s="180">
        <f t="shared" si="11"/>
        <v>192.306408210415</v>
      </c>
      <c r="M48" s="180">
        <f t="shared" si="12"/>
        <v>184.691074445283</v>
      </c>
      <c r="N48" s="173">
        <v>0.09</v>
      </c>
      <c r="O48" s="173">
        <f t="shared" si="13"/>
        <v>259.2</v>
      </c>
      <c r="P48" s="173">
        <v>0.02</v>
      </c>
      <c r="Q48" s="180">
        <f t="shared" si="8"/>
        <v>57.6</v>
      </c>
      <c r="R48" s="187"/>
    </row>
    <row r="49" ht="30" customHeight="true" spans="1:18">
      <c r="A49" s="168"/>
      <c r="B49" s="172"/>
      <c r="C49" s="173"/>
      <c r="D49" s="173"/>
      <c r="E49" s="173"/>
      <c r="F49" s="173">
        <v>2880</v>
      </c>
      <c r="G49" s="173" t="s">
        <v>24</v>
      </c>
      <c r="H49" s="173">
        <v>8</v>
      </c>
      <c r="I49" s="180">
        <f t="shared" si="9"/>
        <v>34.6987951807229</v>
      </c>
      <c r="J49" s="180">
        <f t="shared" si="10"/>
        <v>277.590361445783</v>
      </c>
      <c r="K49" s="173">
        <v>9035</v>
      </c>
      <c r="L49" s="180">
        <f t="shared" si="11"/>
        <v>192.306408210415</v>
      </c>
      <c r="M49" s="180">
        <f t="shared" si="12"/>
        <v>173.74883981811</v>
      </c>
      <c r="N49" s="173">
        <v>0.09</v>
      </c>
      <c r="O49" s="173">
        <f t="shared" si="13"/>
        <v>259.2</v>
      </c>
      <c r="P49" s="173">
        <v>0.02</v>
      </c>
      <c r="Q49" s="180">
        <f t="shared" si="8"/>
        <v>57.6</v>
      </c>
      <c r="R49" s="187"/>
    </row>
    <row r="50" ht="30" customHeight="true" spans="1:18">
      <c r="A50" s="168"/>
      <c r="B50" s="172"/>
      <c r="C50" s="173"/>
      <c r="D50" s="173"/>
      <c r="E50" s="173"/>
      <c r="F50" s="173">
        <v>2880</v>
      </c>
      <c r="G50" s="173" t="s">
        <v>25</v>
      </c>
      <c r="H50" s="173">
        <v>7</v>
      </c>
      <c r="I50" s="180">
        <f t="shared" si="9"/>
        <v>34.6987951807229</v>
      </c>
      <c r="J50" s="180">
        <f t="shared" si="10"/>
        <v>242.89156626506</v>
      </c>
      <c r="K50" s="173">
        <v>12398</v>
      </c>
      <c r="L50" s="180">
        <f t="shared" si="11"/>
        <v>192.306408210415</v>
      </c>
      <c r="M50" s="180">
        <f t="shared" si="12"/>
        <v>238.421484899273</v>
      </c>
      <c r="N50" s="173">
        <v>0.1</v>
      </c>
      <c r="O50" s="173">
        <f t="shared" si="13"/>
        <v>288</v>
      </c>
      <c r="P50" s="173">
        <v>0.02</v>
      </c>
      <c r="Q50" s="180">
        <f t="shared" si="8"/>
        <v>57.6</v>
      </c>
      <c r="R50" s="187"/>
    </row>
    <row r="51" ht="30" customHeight="true" spans="1:18">
      <c r="A51" s="168"/>
      <c r="B51" s="172"/>
      <c r="C51" s="173"/>
      <c r="D51" s="173"/>
      <c r="E51" s="173"/>
      <c r="F51" s="173">
        <v>2880</v>
      </c>
      <c r="G51" s="173" t="s">
        <v>26</v>
      </c>
      <c r="H51" s="173">
        <v>2</v>
      </c>
      <c r="I51" s="180">
        <f t="shared" si="9"/>
        <v>34.6987951807229</v>
      </c>
      <c r="J51" s="180">
        <f t="shared" si="10"/>
        <v>69.3975903614458</v>
      </c>
      <c r="K51" s="173">
        <v>4072</v>
      </c>
      <c r="L51" s="180">
        <f t="shared" si="11"/>
        <v>192.306408210415</v>
      </c>
      <c r="M51" s="180">
        <f t="shared" si="12"/>
        <v>78.3071694232811</v>
      </c>
      <c r="N51" s="173">
        <v>0.04</v>
      </c>
      <c r="O51" s="173">
        <f t="shared" si="13"/>
        <v>115.2</v>
      </c>
      <c r="P51" s="173">
        <v>0.01</v>
      </c>
      <c r="Q51" s="180">
        <f t="shared" si="8"/>
        <v>28.8</v>
      </c>
      <c r="R51" s="187"/>
    </row>
    <row r="52" ht="30" customHeight="true" spans="1:18">
      <c r="A52" s="168"/>
      <c r="B52" s="172"/>
      <c r="C52" s="173" t="s">
        <v>46</v>
      </c>
      <c r="D52" s="173" t="s">
        <v>29</v>
      </c>
      <c r="E52" s="173">
        <v>10000</v>
      </c>
      <c r="F52" s="173">
        <v>10000</v>
      </c>
      <c r="G52" s="173" t="s">
        <v>18</v>
      </c>
      <c r="H52" s="173">
        <v>17</v>
      </c>
      <c r="I52" s="180">
        <f t="shared" si="9"/>
        <v>120.481927710843</v>
      </c>
      <c r="J52" s="180">
        <f t="shared" si="10"/>
        <v>2048.19277108434</v>
      </c>
      <c r="K52" s="173">
        <v>38041</v>
      </c>
      <c r="L52" s="180">
        <f t="shared" si="11"/>
        <v>667.730584063942</v>
      </c>
      <c r="M52" s="180">
        <f t="shared" si="12"/>
        <v>2540.11391483764</v>
      </c>
      <c r="N52" s="173">
        <v>0.34</v>
      </c>
      <c r="O52" s="173">
        <f t="shared" si="13"/>
        <v>3400</v>
      </c>
      <c r="P52" s="173">
        <v>66</v>
      </c>
      <c r="Q52" s="180">
        <f>F52/121*P52</f>
        <v>5454.54545454545</v>
      </c>
      <c r="R52" s="187" t="s">
        <v>47</v>
      </c>
    </row>
    <row r="53" ht="30" customHeight="true" spans="1:18">
      <c r="A53" s="168"/>
      <c r="B53" s="172"/>
      <c r="C53" s="173"/>
      <c r="D53" s="173"/>
      <c r="E53" s="173"/>
      <c r="F53" s="173">
        <v>10000</v>
      </c>
      <c r="G53" s="173" t="s">
        <v>20</v>
      </c>
      <c r="H53" s="173">
        <v>13</v>
      </c>
      <c r="I53" s="180">
        <f t="shared" si="9"/>
        <v>120.481927710843</v>
      </c>
      <c r="J53" s="180">
        <f t="shared" si="10"/>
        <v>1566.26506024096</v>
      </c>
      <c r="K53" s="173">
        <v>25664</v>
      </c>
      <c r="L53" s="180">
        <f t="shared" si="11"/>
        <v>667.730584063942</v>
      </c>
      <c r="M53" s="180">
        <f t="shared" si="12"/>
        <v>1713.6637709417</v>
      </c>
      <c r="N53" s="173">
        <v>0.11</v>
      </c>
      <c r="O53" s="173">
        <f t="shared" si="13"/>
        <v>1100</v>
      </c>
      <c r="P53" s="173">
        <v>6</v>
      </c>
      <c r="Q53" s="180">
        <f t="shared" ref="Q53:Q59" si="14">F53/121*P53</f>
        <v>495.867768595041</v>
      </c>
      <c r="R53" s="187"/>
    </row>
    <row r="54" ht="30" customHeight="true" spans="1:18">
      <c r="A54" s="168"/>
      <c r="B54" s="172"/>
      <c r="C54" s="173"/>
      <c r="D54" s="173"/>
      <c r="E54" s="173"/>
      <c r="F54" s="173">
        <v>10000</v>
      </c>
      <c r="G54" s="173" t="s">
        <v>21</v>
      </c>
      <c r="H54" s="173">
        <v>13</v>
      </c>
      <c r="I54" s="180">
        <f t="shared" si="9"/>
        <v>120.481927710843</v>
      </c>
      <c r="J54" s="180">
        <f t="shared" si="10"/>
        <v>1566.26506024096</v>
      </c>
      <c r="K54" s="173">
        <v>23305</v>
      </c>
      <c r="L54" s="180">
        <f t="shared" si="11"/>
        <v>667.730584063942</v>
      </c>
      <c r="M54" s="180">
        <f t="shared" si="12"/>
        <v>1556.14612616102</v>
      </c>
      <c r="N54" s="173">
        <v>0.11</v>
      </c>
      <c r="O54" s="173">
        <f t="shared" si="13"/>
        <v>1100</v>
      </c>
      <c r="P54" s="173">
        <v>12</v>
      </c>
      <c r="Q54" s="180">
        <f t="shared" si="14"/>
        <v>991.735537190083</v>
      </c>
      <c r="R54" s="187"/>
    </row>
    <row r="55" ht="30" customHeight="true" spans="1:18">
      <c r="A55" s="168"/>
      <c r="B55" s="172"/>
      <c r="C55" s="173"/>
      <c r="D55" s="173"/>
      <c r="E55" s="173"/>
      <c r="F55" s="173">
        <v>10000</v>
      </c>
      <c r="G55" s="173" t="s">
        <v>22</v>
      </c>
      <c r="H55" s="173">
        <v>14</v>
      </c>
      <c r="I55" s="180">
        <f t="shared" si="9"/>
        <v>120.481927710843</v>
      </c>
      <c r="J55" s="180">
        <f t="shared" si="10"/>
        <v>1686.74698795181</v>
      </c>
      <c r="K55" s="173">
        <v>27642</v>
      </c>
      <c r="L55" s="180">
        <f t="shared" si="11"/>
        <v>667.730584063942</v>
      </c>
      <c r="M55" s="180">
        <f t="shared" si="12"/>
        <v>1845.74088046955</v>
      </c>
      <c r="N55" s="173">
        <v>0.12</v>
      </c>
      <c r="O55" s="173">
        <f t="shared" si="13"/>
        <v>1200</v>
      </c>
      <c r="P55" s="173">
        <v>15</v>
      </c>
      <c r="Q55" s="180">
        <f t="shared" si="14"/>
        <v>1239.6694214876</v>
      </c>
      <c r="R55" s="187"/>
    </row>
    <row r="56" ht="30" customHeight="true" spans="1:18">
      <c r="A56" s="168"/>
      <c r="B56" s="172"/>
      <c r="C56" s="173"/>
      <c r="D56" s="173"/>
      <c r="E56" s="173"/>
      <c r="F56" s="173">
        <v>10000</v>
      </c>
      <c r="G56" s="173" t="s">
        <v>23</v>
      </c>
      <c r="H56" s="173">
        <v>9</v>
      </c>
      <c r="I56" s="180">
        <f t="shared" si="9"/>
        <v>120.481927710843</v>
      </c>
      <c r="J56" s="180">
        <f t="shared" si="10"/>
        <v>1084.33734939759</v>
      </c>
      <c r="K56" s="173">
        <v>9604</v>
      </c>
      <c r="L56" s="180">
        <f t="shared" si="11"/>
        <v>667.730584063942</v>
      </c>
      <c r="M56" s="180">
        <f t="shared" si="12"/>
        <v>641.28845293501</v>
      </c>
      <c r="N56" s="173">
        <v>0.09</v>
      </c>
      <c r="O56" s="173">
        <f t="shared" si="13"/>
        <v>900</v>
      </c>
      <c r="P56" s="173">
        <v>3</v>
      </c>
      <c r="Q56" s="180">
        <f t="shared" si="14"/>
        <v>247.933884297521</v>
      </c>
      <c r="R56" s="187"/>
    </row>
    <row r="57" ht="30" customHeight="true" spans="1:18">
      <c r="A57" s="168"/>
      <c r="B57" s="172"/>
      <c r="C57" s="173"/>
      <c r="D57" s="173"/>
      <c r="E57" s="173"/>
      <c r="F57" s="173">
        <v>10000</v>
      </c>
      <c r="G57" s="173" t="s">
        <v>24</v>
      </c>
      <c r="H57" s="173">
        <v>8</v>
      </c>
      <c r="I57" s="180">
        <f t="shared" si="9"/>
        <v>120.481927710843</v>
      </c>
      <c r="J57" s="180">
        <f t="shared" si="10"/>
        <v>963.855421686747</v>
      </c>
      <c r="K57" s="173">
        <v>9035</v>
      </c>
      <c r="L57" s="180">
        <f t="shared" si="11"/>
        <v>667.730584063942</v>
      </c>
      <c r="M57" s="180">
        <f t="shared" si="12"/>
        <v>603.294582701772</v>
      </c>
      <c r="N57" s="173">
        <v>0.09</v>
      </c>
      <c r="O57" s="173">
        <f t="shared" si="13"/>
        <v>900</v>
      </c>
      <c r="P57" s="173">
        <v>10</v>
      </c>
      <c r="Q57" s="180">
        <f t="shared" si="14"/>
        <v>826.446280991736</v>
      </c>
      <c r="R57" s="187"/>
    </row>
    <row r="58" ht="30" customHeight="true" spans="1:18">
      <c r="A58" s="168"/>
      <c r="B58" s="172"/>
      <c r="C58" s="173"/>
      <c r="D58" s="173"/>
      <c r="E58" s="173"/>
      <c r="F58" s="173">
        <v>10000</v>
      </c>
      <c r="G58" s="173" t="s">
        <v>25</v>
      </c>
      <c r="H58" s="173">
        <v>7</v>
      </c>
      <c r="I58" s="180">
        <f t="shared" si="9"/>
        <v>120.481927710843</v>
      </c>
      <c r="J58" s="180">
        <f t="shared" si="10"/>
        <v>843.373493975904</v>
      </c>
      <c r="K58" s="173">
        <v>12398</v>
      </c>
      <c r="L58" s="180">
        <f t="shared" si="11"/>
        <v>667.730584063942</v>
      </c>
      <c r="M58" s="180">
        <f t="shared" si="12"/>
        <v>827.852378122475</v>
      </c>
      <c r="N58" s="173">
        <v>0.1</v>
      </c>
      <c r="O58" s="173">
        <f t="shared" si="13"/>
        <v>1000</v>
      </c>
      <c r="P58" s="173">
        <v>4</v>
      </c>
      <c r="Q58" s="180">
        <f t="shared" si="14"/>
        <v>330.578512396694</v>
      </c>
      <c r="R58" s="187"/>
    </row>
    <row r="59" ht="30" customHeight="true" spans="1:18">
      <c r="A59" s="170"/>
      <c r="B59" s="172"/>
      <c r="C59" s="173"/>
      <c r="D59" s="173"/>
      <c r="E59" s="173"/>
      <c r="F59" s="173">
        <v>10000</v>
      </c>
      <c r="G59" s="173" t="s">
        <v>26</v>
      </c>
      <c r="H59" s="173">
        <v>2</v>
      </c>
      <c r="I59" s="180">
        <f t="shared" si="9"/>
        <v>120.481927710843</v>
      </c>
      <c r="J59" s="180">
        <f t="shared" si="10"/>
        <v>240.963855421687</v>
      </c>
      <c r="K59" s="173">
        <v>4072</v>
      </c>
      <c r="L59" s="180">
        <f t="shared" si="11"/>
        <v>667.730584063942</v>
      </c>
      <c r="M59" s="180">
        <f t="shared" si="12"/>
        <v>271.899893830837</v>
      </c>
      <c r="N59" s="173">
        <v>0.04</v>
      </c>
      <c r="O59" s="173">
        <f t="shared" si="13"/>
        <v>400</v>
      </c>
      <c r="P59" s="173">
        <v>5</v>
      </c>
      <c r="Q59" s="180">
        <f t="shared" si="14"/>
        <v>413.223140495868</v>
      </c>
      <c r="R59" s="187"/>
    </row>
    <row r="60" ht="46" customHeight="true" spans="1:18">
      <c r="A60" s="174" t="s">
        <v>48</v>
      </c>
      <c r="B60" s="175"/>
      <c r="C60" s="12"/>
      <c r="D60" s="12"/>
      <c r="E60" s="12"/>
      <c r="F60" s="172"/>
      <c r="G60" s="12"/>
      <c r="H60" s="172">
        <f>SUM(H4:H59)/7</f>
        <v>83</v>
      </c>
      <c r="I60" s="172"/>
      <c r="J60" s="32">
        <f>SUM(J4:J59)</f>
        <v>40000</v>
      </c>
      <c r="K60" s="172">
        <f>SUM(K4:K59)/7</f>
        <v>149761</v>
      </c>
      <c r="L60" s="172"/>
      <c r="M60" s="32">
        <f>SUM(M4:M59)</f>
        <v>40000</v>
      </c>
      <c r="N60" s="172">
        <f>SUM(N4:N59)</f>
        <v>7</v>
      </c>
      <c r="O60" s="32">
        <f>SUM(O4:O59)</f>
        <v>40000</v>
      </c>
      <c r="P60" s="32"/>
      <c r="Q60" s="32">
        <f>SUM(Q4:Q59)</f>
        <v>53714.2857142857</v>
      </c>
      <c r="R60" s="187"/>
    </row>
  </sheetData>
  <mergeCells count="41">
    <mergeCell ref="A1:R1"/>
    <mergeCell ref="A60:B60"/>
    <mergeCell ref="A4:A11"/>
    <mergeCell ref="A12:A19"/>
    <mergeCell ref="A20:A27"/>
    <mergeCell ref="A28:A35"/>
    <mergeCell ref="A36:A43"/>
    <mergeCell ref="A44:A59"/>
    <mergeCell ref="B4:B11"/>
    <mergeCell ref="B12:B19"/>
    <mergeCell ref="B20:B35"/>
    <mergeCell ref="B36:B43"/>
    <mergeCell ref="B44:B59"/>
    <mergeCell ref="C4:C11"/>
    <mergeCell ref="C12:C19"/>
    <mergeCell ref="C20:C27"/>
    <mergeCell ref="C28:C35"/>
    <mergeCell ref="C36:C43"/>
    <mergeCell ref="C44:C51"/>
    <mergeCell ref="C52:C59"/>
    <mergeCell ref="D4:D11"/>
    <mergeCell ref="D12:D19"/>
    <mergeCell ref="D20:D27"/>
    <mergeCell ref="D28:D35"/>
    <mergeCell ref="D36:D43"/>
    <mergeCell ref="D44:D51"/>
    <mergeCell ref="D52:D59"/>
    <mergeCell ref="E4:E11"/>
    <mergeCell ref="E12:E19"/>
    <mergeCell ref="E20:E27"/>
    <mergeCell ref="E28:E35"/>
    <mergeCell ref="E36:E43"/>
    <mergeCell ref="E44:E51"/>
    <mergeCell ref="E52:E59"/>
    <mergeCell ref="R4:R11"/>
    <mergeCell ref="R12:R19"/>
    <mergeCell ref="R20:R27"/>
    <mergeCell ref="R28:R35"/>
    <mergeCell ref="R36:R43"/>
    <mergeCell ref="R44:R51"/>
    <mergeCell ref="R52:R5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4"/>
  <sheetViews>
    <sheetView tabSelected="1" view="pageBreakPreview" zoomScale="120" zoomScaleNormal="130" zoomScaleSheetLayoutView="120" workbookViewId="0">
      <selection activeCell="E10" sqref="E10"/>
    </sheetView>
  </sheetViews>
  <sheetFormatPr defaultColWidth="9" defaultRowHeight="14.25"/>
  <cols>
    <col min="1" max="1" width="5.875" style="94" customWidth="true"/>
    <col min="2" max="2" width="12.2833333333333" style="95" customWidth="true"/>
    <col min="3" max="5" width="8.625" style="95" customWidth="true"/>
    <col min="6" max="6" width="8.625" style="96" customWidth="true"/>
    <col min="7" max="10" width="8.625" style="95" customWidth="true"/>
    <col min="11" max="11" width="9" style="95" customWidth="true"/>
    <col min="12" max="12" width="8" style="95" customWidth="true"/>
    <col min="13" max="13" width="8.625" style="95" customWidth="true"/>
    <col min="14" max="14" width="7.625" style="95" customWidth="true"/>
    <col min="15" max="15" width="0.375" style="95" hidden="true" customWidth="true"/>
    <col min="16" max="16" width="9" style="95" customWidth="true"/>
    <col min="17" max="17" width="7.625" style="94" customWidth="true"/>
    <col min="18" max="18" width="7.25" style="95" customWidth="true"/>
    <col min="19" max="16384" width="9" style="95"/>
  </cols>
  <sheetData>
    <row r="1" ht="28.5" customHeight="true" spans="1:2">
      <c r="A1" s="97" t="s">
        <v>49</v>
      </c>
      <c r="B1" s="98"/>
    </row>
    <row r="2" ht="30" customHeight="true" spans="1:17">
      <c r="A2" s="99" t="s">
        <v>50</v>
      </c>
      <c r="B2" s="100"/>
      <c r="C2" s="100"/>
      <c r="D2" s="100"/>
      <c r="E2" s="100"/>
      <c r="F2" s="100"/>
      <c r="G2" s="100"/>
      <c r="H2" s="100"/>
      <c r="I2" s="100"/>
      <c r="J2" s="100"/>
      <c r="K2" s="100"/>
      <c r="L2" s="100"/>
      <c r="M2" s="100"/>
      <c r="N2" s="100"/>
      <c r="O2" s="100"/>
      <c r="P2" s="100"/>
      <c r="Q2" s="100"/>
    </row>
    <row r="3" ht="15.75" customHeight="true" spans="1:18">
      <c r="A3" s="101" t="s">
        <v>51</v>
      </c>
      <c r="B3" s="102"/>
      <c r="C3" s="102"/>
      <c r="D3" s="102"/>
      <c r="E3" s="102"/>
      <c r="F3" s="102"/>
      <c r="G3" s="102"/>
      <c r="H3" s="102"/>
      <c r="I3" s="102"/>
      <c r="J3" s="102"/>
      <c r="K3" s="102"/>
      <c r="L3" s="102"/>
      <c r="M3" s="102"/>
      <c r="N3" s="102"/>
      <c r="O3" s="102"/>
      <c r="P3" s="102"/>
      <c r="Q3" s="102"/>
      <c r="R3" s="124"/>
    </row>
    <row r="4" ht="11.25" customHeight="true" spans="1:18">
      <c r="A4" s="103" t="s">
        <v>52</v>
      </c>
      <c r="B4" s="104"/>
      <c r="C4" s="105" t="s">
        <v>53</v>
      </c>
      <c r="D4" s="106"/>
      <c r="E4" s="106"/>
      <c r="F4" s="106"/>
      <c r="G4" s="106"/>
      <c r="H4" s="106"/>
      <c r="I4" s="106"/>
      <c r="J4" s="106"/>
      <c r="K4" s="106"/>
      <c r="L4" s="115"/>
      <c r="M4" s="115"/>
      <c r="N4" s="115"/>
      <c r="O4" s="115"/>
      <c r="P4" s="119"/>
      <c r="Q4" s="125" t="s">
        <v>14</v>
      </c>
      <c r="R4" s="120" t="s">
        <v>54</v>
      </c>
    </row>
    <row r="5" ht="18" customHeight="true" spans="1:18">
      <c r="A5" s="104"/>
      <c r="B5" s="104"/>
      <c r="C5" s="107" t="s">
        <v>55</v>
      </c>
      <c r="D5" s="107" t="s">
        <v>56</v>
      </c>
      <c r="E5" s="107" t="s">
        <v>57</v>
      </c>
      <c r="F5" s="113" t="s">
        <v>58</v>
      </c>
      <c r="G5" s="107" t="s">
        <v>59</v>
      </c>
      <c r="H5" s="107" t="s">
        <v>60</v>
      </c>
      <c r="I5" s="107" t="s">
        <v>61</v>
      </c>
      <c r="J5" s="107" t="s">
        <v>62</v>
      </c>
      <c r="K5" s="116" t="s">
        <v>63</v>
      </c>
      <c r="L5" s="116" t="s">
        <v>64</v>
      </c>
      <c r="M5" s="116" t="s">
        <v>65</v>
      </c>
      <c r="N5" s="116" t="s">
        <v>66</v>
      </c>
      <c r="O5" s="120" t="s">
        <v>67</v>
      </c>
      <c r="P5" s="116" t="s">
        <v>68</v>
      </c>
      <c r="Q5" s="126"/>
      <c r="R5" s="127"/>
    </row>
    <row r="6" ht="21" customHeight="true" spans="1:18">
      <c r="A6" s="103" t="s">
        <v>1</v>
      </c>
      <c r="B6" s="108" t="s">
        <v>69</v>
      </c>
      <c r="C6" s="109"/>
      <c r="D6" s="109"/>
      <c r="E6" s="109"/>
      <c r="F6" s="114"/>
      <c r="G6" s="109"/>
      <c r="H6" s="109"/>
      <c r="I6" s="109"/>
      <c r="J6" s="109"/>
      <c r="K6" s="117"/>
      <c r="L6" s="117"/>
      <c r="M6" s="117"/>
      <c r="N6" s="117"/>
      <c r="O6" s="121"/>
      <c r="P6" s="117"/>
      <c r="Q6" s="126"/>
      <c r="R6" s="121"/>
    </row>
    <row r="7" ht="15" customHeight="true" spans="1:18">
      <c r="A7" s="110">
        <v>1</v>
      </c>
      <c r="B7" s="111" t="s">
        <v>70</v>
      </c>
      <c r="C7" s="112"/>
      <c r="D7" s="112"/>
      <c r="E7" s="112"/>
      <c r="F7" s="112"/>
      <c r="G7" s="112"/>
      <c r="H7" s="112"/>
      <c r="I7" s="112"/>
      <c r="J7" s="112"/>
      <c r="K7" s="118">
        <f t="shared" ref="K7:K70" si="0">SUM(C7:J7)</f>
        <v>0</v>
      </c>
      <c r="L7" s="110">
        <v>150</v>
      </c>
      <c r="M7" s="122">
        <f t="shared" ref="M7:M34" si="1">K7*L7/1000</f>
        <v>0</v>
      </c>
      <c r="N7" s="110">
        <v>25</v>
      </c>
      <c r="O7" s="110">
        <f t="shared" ref="O7:O37" si="2">N7*0.75</f>
        <v>18.75</v>
      </c>
      <c r="P7" s="123">
        <f t="shared" ref="P7:P14" si="3">L7*N7*K7/10000</f>
        <v>0</v>
      </c>
      <c r="Q7" s="128" t="s">
        <v>71</v>
      </c>
      <c r="R7" s="129">
        <v>0.125694444444444</v>
      </c>
    </row>
    <row r="8" ht="15" customHeight="true" spans="1:18">
      <c r="A8" s="110">
        <v>2</v>
      </c>
      <c r="B8" s="111" t="s">
        <v>72</v>
      </c>
      <c r="C8" s="112"/>
      <c r="D8" s="112"/>
      <c r="E8" s="112"/>
      <c r="F8" s="112"/>
      <c r="G8" s="112"/>
      <c r="H8" s="112"/>
      <c r="I8" s="112"/>
      <c r="J8" s="112"/>
      <c r="K8" s="118">
        <f t="shared" si="0"/>
        <v>0</v>
      </c>
      <c r="L8" s="110">
        <v>270</v>
      </c>
      <c r="M8" s="122">
        <f t="shared" si="1"/>
        <v>0</v>
      </c>
      <c r="N8" s="110">
        <v>12</v>
      </c>
      <c r="O8" s="110">
        <f t="shared" si="2"/>
        <v>9</v>
      </c>
      <c r="P8" s="123">
        <f t="shared" si="3"/>
        <v>0</v>
      </c>
      <c r="Q8" s="128" t="s">
        <v>73</v>
      </c>
      <c r="R8" s="129">
        <v>0.209027777777778</v>
      </c>
    </row>
    <row r="9" ht="15" customHeight="true" spans="1:18">
      <c r="A9" s="110">
        <v>3</v>
      </c>
      <c r="B9" s="111" t="s">
        <v>74</v>
      </c>
      <c r="C9" s="112"/>
      <c r="D9" s="112"/>
      <c r="E9" s="112"/>
      <c r="F9" s="112"/>
      <c r="G9" s="112"/>
      <c r="H9" s="112"/>
      <c r="I9" s="112"/>
      <c r="J9" s="112"/>
      <c r="K9" s="118">
        <f t="shared" si="0"/>
        <v>0</v>
      </c>
      <c r="L9" s="110">
        <v>700</v>
      </c>
      <c r="M9" s="122">
        <f t="shared" si="1"/>
        <v>0</v>
      </c>
      <c r="N9" s="110">
        <v>10</v>
      </c>
      <c r="O9" s="110">
        <f t="shared" si="2"/>
        <v>7.5</v>
      </c>
      <c r="P9" s="123">
        <f t="shared" si="3"/>
        <v>0</v>
      </c>
      <c r="Q9" s="128" t="s">
        <v>75</v>
      </c>
      <c r="R9" s="130"/>
    </row>
    <row r="10" ht="15" customHeight="true" spans="1:18">
      <c r="A10" s="110">
        <v>4</v>
      </c>
      <c r="B10" s="111" t="s">
        <v>76</v>
      </c>
      <c r="C10" s="112"/>
      <c r="D10" s="112"/>
      <c r="E10" s="112"/>
      <c r="F10" s="112"/>
      <c r="G10" s="112"/>
      <c r="H10" s="112"/>
      <c r="I10" s="112"/>
      <c r="J10" s="112"/>
      <c r="K10" s="118">
        <f t="shared" si="0"/>
        <v>0</v>
      </c>
      <c r="L10" s="110">
        <v>100</v>
      </c>
      <c r="M10" s="122">
        <f t="shared" si="1"/>
        <v>0</v>
      </c>
      <c r="N10" s="110">
        <v>12</v>
      </c>
      <c r="O10" s="110">
        <f t="shared" si="2"/>
        <v>9</v>
      </c>
      <c r="P10" s="123">
        <f t="shared" si="3"/>
        <v>0</v>
      </c>
      <c r="Q10" s="128" t="s">
        <v>73</v>
      </c>
      <c r="R10" s="131">
        <v>0.125694444444444</v>
      </c>
    </row>
    <row r="11" ht="15" customHeight="true" spans="1:18">
      <c r="A11" s="110">
        <v>5</v>
      </c>
      <c r="B11" s="111" t="s">
        <v>77</v>
      </c>
      <c r="C11" s="112"/>
      <c r="D11" s="112"/>
      <c r="E11" s="112"/>
      <c r="F11" s="112"/>
      <c r="G11" s="112"/>
      <c r="H11" s="112"/>
      <c r="I11" s="112"/>
      <c r="J11" s="112"/>
      <c r="K11" s="118">
        <f t="shared" si="0"/>
        <v>0</v>
      </c>
      <c r="L11" s="110">
        <v>30</v>
      </c>
      <c r="M11" s="122">
        <f t="shared" si="1"/>
        <v>0</v>
      </c>
      <c r="N11" s="110">
        <v>110</v>
      </c>
      <c r="O11" s="110">
        <f t="shared" si="2"/>
        <v>82.5</v>
      </c>
      <c r="P11" s="123">
        <f t="shared" si="3"/>
        <v>0</v>
      </c>
      <c r="Q11" s="128" t="s">
        <v>73</v>
      </c>
      <c r="R11" s="131">
        <v>0.125694444444444</v>
      </c>
    </row>
    <row r="12" ht="15" customHeight="true" spans="1:18">
      <c r="A12" s="110">
        <v>6</v>
      </c>
      <c r="B12" s="111" t="s">
        <v>78</v>
      </c>
      <c r="C12" s="112"/>
      <c r="D12" s="112"/>
      <c r="E12" s="112"/>
      <c r="F12" s="112"/>
      <c r="G12" s="112"/>
      <c r="H12" s="112"/>
      <c r="I12" s="112"/>
      <c r="J12" s="112"/>
      <c r="K12" s="118">
        <f t="shared" si="0"/>
        <v>0</v>
      </c>
      <c r="L12" s="110">
        <v>120</v>
      </c>
      <c r="M12" s="122">
        <f t="shared" si="1"/>
        <v>0</v>
      </c>
      <c r="N12" s="110">
        <v>50</v>
      </c>
      <c r="O12" s="110">
        <f t="shared" si="2"/>
        <v>37.5</v>
      </c>
      <c r="P12" s="123">
        <f t="shared" si="3"/>
        <v>0</v>
      </c>
      <c r="Q12" s="128" t="s">
        <v>73</v>
      </c>
      <c r="R12" s="132">
        <v>0.125694444444444</v>
      </c>
    </row>
    <row r="13" ht="15" customHeight="true" spans="1:18">
      <c r="A13" s="110">
        <v>7</v>
      </c>
      <c r="B13" s="111" t="s">
        <v>79</v>
      </c>
      <c r="C13" s="112"/>
      <c r="D13" s="112"/>
      <c r="E13" s="112"/>
      <c r="F13" s="112"/>
      <c r="G13" s="112"/>
      <c r="H13" s="112"/>
      <c r="I13" s="112"/>
      <c r="J13" s="112"/>
      <c r="K13" s="118">
        <f t="shared" si="0"/>
        <v>0</v>
      </c>
      <c r="L13" s="110">
        <v>50</v>
      </c>
      <c r="M13" s="122">
        <f t="shared" si="1"/>
        <v>0</v>
      </c>
      <c r="N13" s="110">
        <v>38</v>
      </c>
      <c r="O13" s="110">
        <f t="shared" si="2"/>
        <v>28.5</v>
      </c>
      <c r="P13" s="123">
        <f t="shared" si="3"/>
        <v>0</v>
      </c>
      <c r="Q13" s="128" t="s">
        <v>73</v>
      </c>
      <c r="R13" s="131">
        <v>0.209027777777778</v>
      </c>
    </row>
    <row r="14" ht="15" customHeight="true" spans="1:18">
      <c r="A14" s="110">
        <v>8</v>
      </c>
      <c r="B14" s="111" t="s">
        <v>80</v>
      </c>
      <c r="C14" s="112"/>
      <c r="D14" s="112"/>
      <c r="E14" s="112"/>
      <c r="F14" s="112"/>
      <c r="G14" s="112"/>
      <c r="H14" s="112"/>
      <c r="I14" s="112"/>
      <c r="J14" s="112"/>
      <c r="K14" s="118">
        <f t="shared" si="0"/>
        <v>0</v>
      </c>
      <c r="L14" s="110">
        <v>400</v>
      </c>
      <c r="M14" s="122">
        <f t="shared" si="1"/>
        <v>0</v>
      </c>
      <c r="N14" s="110">
        <v>40</v>
      </c>
      <c r="O14" s="110">
        <f t="shared" si="2"/>
        <v>30</v>
      </c>
      <c r="P14" s="123">
        <f t="shared" si="3"/>
        <v>0</v>
      </c>
      <c r="Q14" s="128" t="s">
        <v>81</v>
      </c>
      <c r="R14" s="131">
        <v>0.125694444444444</v>
      </c>
    </row>
    <row r="15" ht="15" customHeight="true" spans="1:18">
      <c r="A15" s="110">
        <v>9</v>
      </c>
      <c r="B15" s="111" t="s">
        <v>82</v>
      </c>
      <c r="C15" s="112"/>
      <c r="D15" s="112"/>
      <c r="E15" s="112"/>
      <c r="F15" s="112"/>
      <c r="G15" s="112"/>
      <c r="H15" s="112"/>
      <c r="I15" s="112"/>
      <c r="J15" s="112"/>
      <c r="K15" s="118">
        <f t="shared" si="0"/>
        <v>0</v>
      </c>
      <c r="L15" s="110">
        <v>300</v>
      </c>
      <c r="M15" s="122">
        <f t="shared" si="1"/>
        <v>0</v>
      </c>
      <c r="N15" s="110">
        <v>400</v>
      </c>
      <c r="O15" s="110">
        <f t="shared" si="2"/>
        <v>300</v>
      </c>
      <c r="P15" s="123">
        <f>L15*N15*K15/10000/8</f>
        <v>0</v>
      </c>
      <c r="Q15" s="133" t="s">
        <v>83</v>
      </c>
      <c r="R15" s="131">
        <v>0.125694444444444</v>
      </c>
    </row>
    <row r="16" ht="15" customHeight="true" spans="1:18">
      <c r="A16" s="110">
        <v>10</v>
      </c>
      <c r="B16" s="111" t="s">
        <v>84</v>
      </c>
      <c r="C16" s="112"/>
      <c r="D16" s="112"/>
      <c r="E16" s="112"/>
      <c r="F16" s="112"/>
      <c r="G16" s="112"/>
      <c r="H16" s="112"/>
      <c r="I16" s="112"/>
      <c r="J16" s="112"/>
      <c r="K16" s="118">
        <f t="shared" si="0"/>
        <v>0</v>
      </c>
      <c r="L16" s="110">
        <v>200</v>
      </c>
      <c r="M16" s="122">
        <f t="shared" si="1"/>
        <v>0</v>
      </c>
      <c r="N16" s="110">
        <v>40</v>
      </c>
      <c r="O16" s="110">
        <f t="shared" si="2"/>
        <v>30</v>
      </c>
      <c r="P16" s="123">
        <f t="shared" ref="P16:P22" si="4">L16*N16*K16/10000</f>
        <v>0</v>
      </c>
      <c r="Q16" s="128" t="s">
        <v>85</v>
      </c>
      <c r="R16" s="131">
        <v>0.334027777777778</v>
      </c>
    </row>
    <row r="17" ht="15" customHeight="true" spans="1:18">
      <c r="A17" s="110">
        <v>11</v>
      </c>
      <c r="B17" s="111" t="s">
        <v>86</v>
      </c>
      <c r="C17" s="112"/>
      <c r="D17" s="112"/>
      <c r="E17" s="112"/>
      <c r="F17" s="112"/>
      <c r="G17" s="112"/>
      <c r="H17" s="112"/>
      <c r="I17" s="112"/>
      <c r="J17" s="112"/>
      <c r="K17" s="118">
        <f t="shared" si="0"/>
        <v>0</v>
      </c>
      <c r="L17" s="110">
        <v>500</v>
      </c>
      <c r="M17" s="122">
        <f t="shared" si="1"/>
        <v>0</v>
      </c>
      <c r="N17" s="110">
        <v>12</v>
      </c>
      <c r="O17" s="110">
        <f t="shared" si="2"/>
        <v>9</v>
      </c>
      <c r="P17" s="123">
        <f>L17*N17*K17/10000/3</f>
        <v>0</v>
      </c>
      <c r="Q17" s="133" t="s">
        <v>87</v>
      </c>
      <c r="R17" s="131">
        <v>0.125694444444444</v>
      </c>
    </row>
    <row r="18" ht="15" customHeight="true" spans="1:18">
      <c r="A18" s="110">
        <v>12</v>
      </c>
      <c r="B18" s="111" t="s">
        <v>88</v>
      </c>
      <c r="C18" s="112"/>
      <c r="D18" s="112"/>
      <c r="E18" s="112"/>
      <c r="F18" s="112"/>
      <c r="G18" s="112"/>
      <c r="H18" s="112"/>
      <c r="I18" s="112"/>
      <c r="J18" s="112"/>
      <c r="K18" s="118">
        <f t="shared" si="0"/>
        <v>0</v>
      </c>
      <c r="L18" s="110">
        <v>400</v>
      </c>
      <c r="M18" s="122">
        <f t="shared" si="1"/>
        <v>0</v>
      </c>
      <c r="N18" s="110">
        <v>25</v>
      </c>
      <c r="O18" s="110">
        <f t="shared" si="2"/>
        <v>18.75</v>
      </c>
      <c r="P18" s="123">
        <f t="shared" si="4"/>
        <v>0</v>
      </c>
      <c r="Q18" s="128" t="s">
        <v>75</v>
      </c>
      <c r="R18" s="131">
        <v>0.167361111111111</v>
      </c>
    </row>
    <row r="19" ht="15" customHeight="true" spans="1:18">
      <c r="A19" s="110">
        <v>13</v>
      </c>
      <c r="B19" s="111" t="s">
        <v>89</v>
      </c>
      <c r="C19" s="112"/>
      <c r="D19" s="112"/>
      <c r="E19" s="112"/>
      <c r="F19" s="112"/>
      <c r="G19" s="112"/>
      <c r="H19" s="112"/>
      <c r="I19" s="112"/>
      <c r="J19" s="112"/>
      <c r="K19" s="118">
        <f t="shared" si="0"/>
        <v>0</v>
      </c>
      <c r="L19" s="110">
        <v>80</v>
      </c>
      <c r="M19" s="122">
        <f t="shared" si="1"/>
        <v>0</v>
      </c>
      <c r="N19" s="110">
        <v>110</v>
      </c>
      <c r="O19" s="110">
        <f t="shared" si="2"/>
        <v>82.5</v>
      </c>
      <c r="P19" s="123">
        <f t="shared" si="4"/>
        <v>0</v>
      </c>
      <c r="Q19" s="133"/>
      <c r="R19" s="131">
        <v>0.125694444444444</v>
      </c>
    </row>
    <row r="20" ht="15" customHeight="true" spans="1:18">
      <c r="A20" s="110">
        <v>14</v>
      </c>
      <c r="B20" s="111" t="s">
        <v>90</v>
      </c>
      <c r="C20" s="112"/>
      <c r="D20" s="112"/>
      <c r="E20" s="112"/>
      <c r="F20" s="112"/>
      <c r="G20" s="112"/>
      <c r="H20" s="112"/>
      <c r="I20" s="112"/>
      <c r="J20" s="112"/>
      <c r="K20" s="118">
        <f t="shared" si="0"/>
        <v>0</v>
      </c>
      <c r="L20" s="110">
        <v>600</v>
      </c>
      <c r="M20" s="122">
        <f t="shared" si="1"/>
        <v>0</v>
      </c>
      <c r="N20" s="110">
        <v>13</v>
      </c>
      <c r="O20" s="110">
        <f t="shared" si="2"/>
        <v>9.75</v>
      </c>
      <c r="P20" s="123">
        <f t="shared" si="4"/>
        <v>0</v>
      </c>
      <c r="Q20" s="128" t="s">
        <v>75</v>
      </c>
      <c r="R20" s="134" t="s">
        <v>91</v>
      </c>
    </row>
    <row r="21" ht="15" customHeight="true" spans="1:18">
      <c r="A21" s="110">
        <v>15</v>
      </c>
      <c r="B21" s="111" t="s">
        <v>92</v>
      </c>
      <c r="C21" s="112"/>
      <c r="D21" s="112"/>
      <c r="E21" s="112"/>
      <c r="F21" s="112"/>
      <c r="G21" s="112"/>
      <c r="H21" s="112"/>
      <c r="I21" s="112"/>
      <c r="J21" s="112"/>
      <c r="K21" s="118">
        <f t="shared" si="0"/>
        <v>0</v>
      </c>
      <c r="L21" s="110">
        <v>1400</v>
      </c>
      <c r="M21" s="122">
        <f t="shared" si="1"/>
        <v>0</v>
      </c>
      <c r="N21" s="110">
        <v>1.5</v>
      </c>
      <c r="O21" s="110">
        <f t="shared" si="2"/>
        <v>1.125</v>
      </c>
      <c r="P21" s="123">
        <f t="shared" si="4"/>
        <v>0</v>
      </c>
      <c r="Q21" s="133"/>
      <c r="R21" s="131"/>
    </row>
    <row r="22" ht="15" customHeight="true" spans="1:18">
      <c r="A22" s="110">
        <v>16</v>
      </c>
      <c r="B22" s="111" t="s">
        <v>93</v>
      </c>
      <c r="C22" s="112"/>
      <c r="D22" s="112"/>
      <c r="E22" s="112"/>
      <c r="F22" s="112"/>
      <c r="G22" s="112"/>
      <c r="H22" s="112"/>
      <c r="I22" s="112"/>
      <c r="J22" s="112"/>
      <c r="K22" s="118">
        <f t="shared" si="0"/>
        <v>0</v>
      </c>
      <c r="L22" s="110">
        <v>260</v>
      </c>
      <c r="M22" s="122">
        <f t="shared" si="1"/>
        <v>0</v>
      </c>
      <c r="N22" s="110">
        <v>30</v>
      </c>
      <c r="O22" s="110">
        <f t="shared" si="2"/>
        <v>22.5</v>
      </c>
      <c r="P22" s="123">
        <f t="shared" si="4"/>
        <v>0</v>
      </c>
      <c r="Q22" s="133"/>
      <c r="R22" s="131">
        <v>0.334027777777778</v>
      </c>
    </row>
    <row r="23" ht="15" customHeight="true" spans="1:18">
      <c r="A23" s="110">
        <v>17</v>
      </c>
      <c r="B23" s="111" t="s">
        <v>94</v>
      </c>
      <c r="C23" s="112"/>
      <c r="D23" s="112"/>
      <c r="E23" s="112"/>
      <c r="F23" s="112"/>
      <c r="G23" s="112"/>
      <c r="H23" s="112"/>
      <c r="I23" s="112"/>
      <c r="J23" s="112"/>
      <c r="K23" s="118">
        <f t="shared" si="0"/>
        <v>0</v>
      </c>
      <c r="L23" s="110">
        <v>3000</v>
      </c>
      <c r="M23" s="122">
        <f t="shared" si="1"/>
        <v>0</v>
      </c>
      <c r="N23" s="110">
        <v>2</v>
      </c>
      <c r="O23" s="110">
        <f t="shared" si="2"/>
        <v>1.5</v>
      </c>
      <c r="P23" s="123">
        <f>L23*N23*K23/10000/2</f>
        <v>0</v>
      </c>
      <c r="Q23" s="128" t="s">
        <v>95</v>
      </c>
      <c r="R23" s="131">
        <v>0.125694444444444</v>
      </c>
    </row>
    <row r="24" ht="15" customHeight="true" spans="1:18">
      <c r="A24" s="110">
        <v>18</v>
      </c>
      <c r="B24" s="111" t="s">
        <v>96</v>
      </c>
      <c r="C24" s="112"/>
      <c r="D24" s="112"/>
      <c r="E24" s="112"/>
      <c r="F24" s="112"/>
      <c r="G24" s="112"/>
      <c r="H24" s="112"/>
      <c r="I24" s="112"/>
      <c r="J24" s="112"/>
      <c r="K24" s="118">
        <f t="shared" si="0"/>
        <v>0</v>
      </c>
      <c r="L24" s="110">
        <v>1000</v>
      </c>
      <c r="M24" s="122">
        <f t="shared" si="1"/>
        <v>0</v>
      </c>
      <c r="N24" s="110">
        <v>3</v>
      </c>
      <c r="O24" s="110">
        <f t="shared" si="2"/>
        <v>2.25</v>
      </c>
      <c r="P24" s="123">
        <f t="shared" ref="P24:P28" si="5">L24*N24*K24/10000</f>
        <v>0</v>
      </c>
      <c r="Q24" s="128" t="s">
        <v>75</v>
      </c>
      <c r="R24" s="131"/>
    </row>
    <row r="25" ht="15" customHeight="true" spans="1:18">
      <c r="A25" s="110">
        <v>19</v>
      </c>
      <c r="B25" s="111" t="s">
        <v>97</v>
      </c>
      <c r="C25" s="112"/>
      <c r="D25" s="112"/>
      <c r="E25" s="112"/>
      <c r="F25" s="112"/>
      <c r="G25" s="112"/>
      <c r="H25" s="112"/>
      <c r="I25" s="112"/>
      <c r="J25" s="112"/>
      <c r="K25" s="118">
        <f t="shared" si="0"/>
        <v>0</v>
      </c>
      <c r="L25" s="110">
        <v>250</v>
      </c>
      <c r="M25" s="122">
        <f t="shared" si="1"/>
        <v>0</v>
      </c>
      <c r="N25" s="110">
        <v>100</v>
      </c>
      <c r="O25" s="110">
        <f t="shared" si="2"/>
        <v>75</v>
      </c>
      <c r="P25" s="123">
        <f>L25*N25*K25/10000/3</f>
        <v>0</v>
      </c>
      <c r="Q25" s="133" t="s">
        <v>98</v>
      </c>
      <c r="R25" s="131">
        <v>0.125694444444444</v>
      </c>
    </row>
    <row r="26" ht="15" customHeight="true" spans="1:18">
      <c r="A26" s="110">
        <v>20</v>
      </c>
      <c r="B26" s="111" t="s">
        <v>99</v>
      </c>
      <c r="C26" s="112"/>
      <c r="D26" s="112"/>
      <c r="E26" s="112"/>
      <c r="F26" s="112"/>
      <c r="G26" s="112"/>
      <c r="H26" s="112"/>
      <c r="I26" s="112"/>
      <c r="J26" s="112"/>
      <c r="K26" s="118">
        <f t="shared" si="0"/>
        <v>0</v>
      </c>
      <c r="L26" s="110">
        <v>2000</v>
      </c>
      <c r="M26" s="122">
        <f t="shared" si="1"/>
        <v>0</v>
      </c>
      <c r="N26" s="110">
        <v>3</v>
      </c>
      <c r="O26" s="110">
        <f t="shared" si="2"/>
        <v>2.25</v>
      </c>
      <c r="P26" s="123">
        <f t="shared" si="5"/>
        <v>0</v>
      </c>
      <c r="Q26" s="128" t="s">
        <v>75</v>
      </c>
      <c r="R26" s="135"/>
    </row>
    <row r="27" ht="15" customHeight="true" spans="1:18">
      <c r="A27" s="110">
        <v>21</v>
      </c>
      <c r="B27" s="111" t="s">
        <v>100</v>
      </c>
      <c r="C27" s="112"/>
      <c r="D27" s="112"/>
      <c r="E27" s="112"/>
      <c r="F27" s="112"/>
      <c r="G27" s="112"/>
      <c r="H27" s="112"/>
      <c r="I27" s="112"/>
      <c r="J27" s="112"/>
      <c r="K27" s="118">
        <f t="shared" si="0"/>
        <v>0</v>
      </c>
      <c r="L27" s="110">
        <v>2000</v>
      </c>
      <c r="M27" s="122">
        <f t="shared" si="1"/>
        <v>0</v>
      </c>
      <c r="N27" s="110">
        <v>1</v>
      </c>
      <c r="O27" s="110">
        <f t="shared" si="2"/>
        <v>0.75</v>
      </c>
      <c r="P27" s="123">
        <f t="shared" si="5"/>
        <v>0</v>
      </c>
      <c r="Q27" s="128" t="s">
        <v>75</v>
      </c>
      <c r="R27" s="131">
        <v>0.125694444444444</v>
      </c>
    </row>
    <row r="28" ht="15" customHeight="true" spans="1:18">
      <c r="A28" s="110">
        <v>22</v>
      </c>
      <c r="B28" s="111" t="s">
        <v>101</v>
      </c>
      <c r="C28" s="112"/>
      <c r="D28" s="112"/>
      <c r="E28" s="112"/>
      <c r="F28" s="112"/>
      <c r="G28" s="112"/>
      <c r="H28" s="112"/>
      <c r="I28" s="112"/>
      <c r="J28" s="112"/>
      <c r="K28" s="118">
        <f t="shared" si="0"/>
        <v>0</v>
      </c>
      <c r="L28" s="110">
        <v>200</v>
      </c>
      <c r="M28" s="122">
        <f t="shared" si="1"/>
        <v>0</v>
      </c>
      <c r="N28" s="110">
        <v>20</v>
      </c>
      <c r="O28" s="110">
        <f t="shared" si="2"/>
        <v>15</v>
      </c>
      <c r="P28" s="123">
        <f t="shared" si="5"/>
        <v>0</v>
      </c>
      <c r="Q28" s="133"/>
      <c r="R28" s="135"/>
    </row>
    <row r="29" ht="15" customHeight="true" spans="1:18">
      <c r="A29" s="110">
        <v>23</v>
      </c>
      <c r="B29" s="111" t="s">
        <v>102</v>
      </c>
      <c r="C29" s="112"/>
      <c r="D29" s="112"/>
      <c r="E29" s="112"/>
      <c r="F29" s="112"/>
      <c r="G29" s="112"/>
      <c r="H29" s="112"/>
      <c r="I29" s="112"/>
      <c r="J29" s="112"/>
      <c r="K29" s="118">
        <f t="shared" si="0"/>
        <v>0</v>
      </c>
      <c r="L29" s="110">
        <v>180</v>
      </c>
      <c r="M29" s="122">
        <f t="shared" si="1"/>
        <v>0</v>
      </c>
      <c r="N29" s="110">
        <v>50</v>
      </c>
      <c r="O29" s="110">
        <f t="shared" si="2"/>
        <v>37.5</v>
      </c>
      <c r="P29" s="123">
        <f>L29*N29*K29/10000/2</f>
        <v>0</v>
      </c>
      <c r="Q29" s="133" t="s">
        <v>103</v>
      </c>
      <c r="R29" s="131">
        <v>0.125694444444444</v>
      </c>
    </row>
    <row r="30" ht="15" customHeight="true" spans="1:18">
      <c r="A30" s="110">
        <v>24</v>
      </c>
      <c r="B30" s="111" t="s">
        <v>104</v>
      </c>
      <c r="C30" s="112"/>
      <c r="D30" s="112"/>
      <c r="E30" s="112"/>
      <c r="F30" s="112"/>
      <c r="G30" s="112"/>
      <c r="H30" s="112"/>
      <c r="I30" s="112"/>
      <c r="J30" s="112"/>
      <c r="K30" s="118">
        <f t="shared" si="0"/>
        <v>0</v>
      </c>
      <c r="L30" s="110">
        <v>80</v>
      </c>
      <c r="M30" s="122">
        <f t="shared" si="1"/>
        <v>0</v>
      </c>
      <c r="N30" s="110">
        <v>5</v>
      </c>
      <c r="O30" s="110">
        <f t="shared" si="2"/>
        <v>3.75</v>
      </c>
      <c r="P30" s="123">
        <f t="shared" ref="P30:P36" si="6">L30*N30*K30/10000</f>
        <v>0</v>
      </c>
      <c r="Q30" s="133"/>
      <c r="R30" s="135"/>
    </row>
    <row r="31" ht="15" customHeight="true" spans="1:18">
      <c r="A31" s="110">
        <v>25</v>
      </c>
      <c r="B31" s="111" t="s">
        <v>105</v>
      </c>
      <c r="C31" s="112"/>
      <c r="D31" s="112"/>
      <c r="E31" s="112"/>
      <c r="F31" s="112"/>
      <c r="G31" s="112"/>
      <c r="H31" s="112"/>
      <c r="I31" s="112"/>
      <c r="J31" s="112"/>
      <c r="K31" s="118">
        <f t="shared" si="0"/>
        <v>0</v>
      </c>
      <c r="L31" s="110">
        <v>280</v>
      </c>
      <c r="M31" s="122">
        <f t="shared" si="1"/>
        <v>0</v>
      </c>
      <c r="N31" s="110">
        <v>200</v>
      </c>
      <c r="O31" s="110">
        <f t="shared" si="2"/>
        <v>150</v>
      </c>
      <c r="P31" s="123">
        <f>L31*N31*K31/10000/3</f>
        <v>0</v>
      </c>
      <c r="Q31" s="133" t="s">
        <v>98</v>
      </c>
      <c r="R31" s="131">
        <v>0.125694444444444</v>
      </c>
    </row>
    <row r="32" ht="15" customHeight="true" spans="1:18">
      <c r="A32" s="110">
        <v>26</v>
      </c>
      <c r="B32" s="111" t="s">
        <v>106</v>
      </c>
      <c r="C32" s="112"/>
      <c r="D32" s="112"/>
      <c r="E32" s="112"/>
      <c r="F32" s="112"/>
      <c r="G32" s="112"/>
      <c r="H32" s="112"/>
      <c r="I32" s="112"/>
      <c r="J32" s="112"/>
      <c r="K32" s="118">
        <f t="shared" si="0"/>
        <v>0</v>
      </c>
      <c r="L32" s="110">
        <v>800</v>
      </c>
      <c r="M32" s="122">
        <f t="shared" si="1"/>
        <v>0</v>
      </c>
      <c r="N32" s="110">
        <v>5</v>
      </c>
      <c r="O32" s="110">
        <f t="shared" si="2"/>
        <v>3.75</v>
      </c>
      <c r="P32" s="123">
        <f t="shared" si="6"/>
        <v>0</v>
      </c>
      <c r="Q32" s="128" t="s">
        <v>75</v>
      </c>
      <c r="R32" s="131">
        <v>0.125694444444444</v>
      </c>
    </row>
    <row r="33" ht="15" customHeight="true" spans="1:18">
      <c r="A33" s="110">
        <v>27</v>
      </c>
      <c r="B33" s="111" t="s">
        <v>107</v>
      </c>
      <c r="C33" s="112"/>
      <c r="D33" s="112"/>
      <c r="E33" s="112"/>
      <c r="F33" s="112"/>
      <c r="G33" s="112"/>
      <c r="H33" s="112"/>
      <c r="I33" s="112"/>
      <c r="J33" s="112"/>
      <c r="K33" s="118">
        <f t="shared" si="0"/>
        <v>0</v>
      </c>
      <c r="L33" s="110">
        <v>500</v>
      </c>
      <c r="M33" s="122">
        <f t="shared" si="1"/>
        <v>0</v>
      </c>
      <c r="N33" s="110">
        <v>45</v>
      </c>
      <c r="O33" s="110">
        <f t="shared" si="2"/>
        <v>33.75</v>
      </c>
      <c r="P33" s="123">
        <f>L33*N33*K33/10000/2</f>
        <v>0</v>
      </c>
      <c r="Q33" s="133" t="s">
        <v>108</v>
      </c>
      <c r="R33" s="131">
        <v>0.125694444444444</v>
      </c>
    </row>
    <row r="34" ht="15" customHeight="true" spans="1:18">
      <c r="A34" s="110">
        <v>28</v>
      </c>
      <c r="B34" s="111" t="s">
        <v>109</v>
      </c>
      <c r="C34" s="112"/>
      <c r="D34" s="112"/>
      <c r="E34" s="112"/>
      <c r="F34" s="112"/>
      <c r="G34" s="112"/>
      <c r="H34" s="112"/>
      <c r="I34" s="112"/>
      <c r="J34" s="112"/>
      <c r="K34" s="118">
        <f t="shared" si="0"/>
        <v>0</v>
      </c>
      <c r="L34" s="110">
        <v>220</v>
      </c>
      <c r="M34" s="122">
        <f t="shared" si="1"/>
        <v>0</v>
      </c>
      <c r="N34" s="110">
        <v>22</v>
      </c>
      <c r="O34" s="110">
        <f t="shared" si="2"/>
        <v>16.5</v>
      </c>
      <c r="P34" s="123">
        <f t="shared" si="6"/>
        <v>0</v>
      </c>
      <c r="Q34" s="133"/>
      <c r="R34" s="131">
        <v>0.125694444444444</v>
      </c>
    </row>
    <row r="35" ht="15" customHeight="true" spans="1:18">
      <c r="A35" s="110">
        <v>29</v>
      </c>
      <c r="B35" s="111" t="s">
        <v>110</v>
      </c>
      <c r="C35" s="112"/>
      <c r="D35" s="112"/>
      <c r="E35" s="112"/>
      <c r="F35" s="112"/>
      <c r="G35" s="112"/>
      <c r="H35" s="112"/>
      <c r="I35" s="112"/>
      <c r="J35" s="112"/>
      <c r="K35" s="118">
        <f t="shared" si="0"/>
        <v>0</v>
      </c>
      <c r="L35" s="110">
        <v>1200</v>
      </c>
      <c r="M35" s="122">
        <f>K35*L35/1000/2</f>
        <v>0</v>
      </c>
      <c r="N35" s="110">
        <v>8</v>
      </c>
      <c r="O35" s="110">
        <f t="shared" si="2"/>
        <v>6</v>
      </c>
      <c r="P35" s="123">
        <f t="shared" si="6"/>
        <v>0</v>
      </c>
      <c r="Q35" s="128" t="s">
        <v>111</v>
      </c>
      <c r="R35" s="131">
        <v>0.125694444444444</v>
      </c>
    </row>
    <row r="36" ht="15" customHeight="true" spans="1:18">
      <c r="A36" s="110">
        <v>30</v>
      </c>
      <c r="B36" s="111" t="s">
        <v>112</v>
      </c>
      <c r="C36" s="112"/>
      <c r="D36" s="112"/>
      <c r="E36" s="112"/>
      <c r="F36" s="112"/>
      <c r="G36" s="112"/>
      <c r="H36" s="112"/>
      <c r="I36" s="112"/>
      <c r="J36" s="112"/>
      <c r="K36" s="118">
        <f t="shared" si="0"/>
        <v>0</v>
      </c>
      <c r="L36" s="110">
        <v>1000</v>
      </c>
      <c r="M36" s="122">
        <f t="shared" ref="M36:M99" si="7">K36*L36/1000</f>
        <v>0</v>
      </c>
      <c r="N36" s="110">
        <v>7.5</v>
      </c>
      <c r="O36" s="110">
        <f t="shared" si="2"/>
        <v>5.625</v>
      </c>
      <c r="P36" s="123">
        <f t="shared" si="6"/>
        <v>0</v>
      </c>
      <c r="Q36" s="133"/>
      <c r="R36" s="135"/>
    </row>
    <row r="37" ht="15" customHeight="true" spans="1:18">
      <c r="A37" s="110">
        <v>31</v>
      </c>
      <c r="B37" s="111" t="s">
        <v>113</v>
      </c>
      <c r="C37" s="112"/>
      <c r="D37" s="112"/>
      <c r="E37" s="112"/>
      <c r="F37" s="112"/>
      <c r="G37" s="112"/>
      <c r="H37" s="112"/>
      <c r="I37" s="112"/>
      <c r="J37" s="112"/>
      <c r="K37" s="118">
        <f t="shared" si="0"/>
        <v>0</v>
      </c>
      <c r="L37" s="110">
        <v>320</v>
      </c>
      <c r="M37" s="122">
        <f t="shared" si="7"/>
        <v>0</v>
      </c>
      <c r="N37" s="110">
        <v>16</v>
      </c>
      <c r="O37" s="110">
        <f t="shared" si="2"/>
        <v>12</v>
      </c>
      <c r="P37" s="123">
        <f>L37*N37*K37/10000/2</f>
        <v>0</v>
      </c>
      <c r="Q37" s="133" t="s">
        <v>114</v>
      </c>
      <c r="R37" s="131">
        <v>0.125694444444444</v>
      </c>
    </row>
    <row r="38" ht="15" customHeight="true" spans="1:18">
      <c r="A38" s="110">
        <v>32</v>
      </c>
      <c r="B38" s="111" t="s">
        <v>115</v>
      </c>
      <c r="C38" s="112"/>
      <c r="D38" s="112"/>
      <c r="E38" s="112"/>
      <c r="F38" s="112"/>
      <c r="G38" s="112"/>
      <c r="H38" s="112"/>
      <c r="I38" s="112"/>
      <c r="J38" s="112"/>
      <c r="K38" s="118">
        <f t="shared" si="0"/>
        <v>0</v>
      </c>
      <c r="L38" s="110">
        <v>1200</v>
      </c>
      <c r="M38" s="122">
        <f t="shared" si="7"/>
        <v>0</v>
      </c>
      <c r="N38" s="110">
        <v>3</v>
      </c>
      <c r="O38" s="110"/>
      <c r="P38" s="123">
        <f t="shared" ref="P38:P46" si="8">L38*N38*K38/10000</f>
        <v>0</v>
      </c>
      <c r="Q38" s="136"/>
      <c r="R38" s="137"/>
    </row>
    <row r="39" ht="15" customHeight="true" spans="1:18">
      <c r="A39" s="110">
        <v>33</v>
      </c>
      <c r="B39" s="111" t="s">
        <v>116</v>
      </c>
      <c r="C39" s="112"/>
      <c r="D39" s="112"/>
      <c r="E39" s="112"/>
      <c r="F39" s="112"/>
      <c r="G39" s="112"/>
      <c r="H39" s="112"/>
      <c r="I39" s="112"/>
      <c r="J39" s="112"/>
      <c r="K39" s="118">
        <f t="shared" si="0"/>
        <v>0</v>
      </c>
      <c r="L39" s="110">
        <v>1500</v>
      </c>
      <c r="M39" s="122">
        <f t="shared" si="7"/>
        <v>0</v>
      </c>
      <c r="N39" s="110">
        <v>7</v>
      </c>
      <c r="O39" s="110">
        <f t="shared" ref="O39:O48" si="9">N39*0.75</f>
        <v>5.25</v>
      </c>
      <c r="P39" s="123">
        <f t="shared" si="8"/>
        <v>0</v>
      </c>
      <c r="Q39" s="128" t="s">
        <v>75</v>
      </c>
      <c r="R39" s="135"/>
    </row>
    <row r="40" ht="15" customHeight="true" spans="1:18">
      <c r="A40" s="110">
        <v>34</v>
      </c>
      <c r="B40" s="111" t="s">
        <v>117</v>
      </c>
      <c r="C40" s="112"/>
      <c r="D40" s="112"/>
      <c r="E40" s="112"/>
      <c r="F40" s="112"/>
      <c r="G40" s="112"/>
      <c r="H40" s="112"/>
      <c r="I40" s="112"/>
      <c r="J40" s="112"/>
      <c r="K40" s="118">
        <f t="shared" si="0"/>
        <v>0</v>
      </c>
      <c r="L40" s="110">
        <v>400</v>
      </c>
      <c r="M40" s="122">
        <f t="shared" si="7"/>
        <v>0</v>
      </c>
      <c r="N40" s="110">
        <v>20</v>
      </c>
      <c r="O40" s="110">
        <f t="shared" si="9"/>
        <v>15</v>
      </c>
      <c r="P40" s="123">
        <f t="shared" si="8"/>
        <v>0</v>
      </c>
      <c r="Q40" s="133"/>
      <c r="R40" s="131">
        <v>0.125694444444444</v>
      </c>
    </row>
    <row r="41" ht="15" customHeight="true" spans="1:18">
      <c r="A41" s="110">
        <v>35</v>
      </c>
      <c r="B41" s="111" t="s">
        <v>118</v>
      </c>
      <c r="C41" s="112"/>
      <c r="D41" s="112"/>
      <c r="E41" s="112"/>
      <c r="F41" s="112"/>
      <c r="G41" s="112"/>
      <c r="H41" s="112"/>
      <c r="I41" s="112"/>
      <c r="J41" s="112"/>
      <c r="K41" s="118">
        <f t="shared" si="0"/>
        <v>0</v>
      </c>
      <c r="L41" s="110">
        <v>1000</v>
      </c>
      <c r="M41" s="122">
        <f t="shared" si="7"/>
        <v>0</v>
      </c>
      <c r="N41" s="110">
        <v>12</v>
      </c>
      <c r="O41" s="110">
        <f t="shared" si="9"/>
        <v>9</v>
      </c>
      <c r="P41" s="123">
        <f t="shared" si="8"/>
        <v>0</v>
      </c>
      <c r="Q41" s="128" t="s">
        <v>75</v>
      </c>
      <c r="R41" s="131">
        <v>0.125694444444444</v>
      </c>
    </row>
    <row r="42" ht="15" customHeight="true" spans="1:18">
      <c r="A42" s="110">
        <v>36</v>
      </c>
      <c r="B42" s="111" t="s">
        <v>119</v>
      </c>
      <c r="C42" s="112"/>
      <c r="D42" s="112"/>
      <c r="E42" s="112"/>
      <c r="F42" s="112"/>
      <c r="G42" s="112"/>
      <c r="H42" s="112"/>
      <c r="I42" s="112"/>
      <c r="J42" s="112"/>
      <c r="K42" s="118">
        <f t="shared" si="0"/>
        <v>0</v>
      </c>
      <c r="L42" s="110">
        <v>900</v>
      </c>
      <c r="M42" s="122">
        <f t="shared" si="7"/>
        <v>0</v>
      </c>
      <c r="N42" s="110">
        <v>6</v>
      </c>
      <c r="O42" s="110">
        <f t="shared" si="9"/>
        <v>4.5</v>
      </c>
      <c r="P42" s="123">
        <f t="shared" si="8"/>
        <v>0</v>
      </c>
      <c r="Q42" s="133"/>
      <c r="R42" s="130"/>
    </row>
    <row r="43" ht="15" customHeight="true" spans="1:18">
      <c r="A43" s="110">
        <v>37</v>
      </c>
      <c r="B43" s="111" t="s">
        <v>120</v>
      </c>
      <c r="C43" s="112"/>
      <c r="D43" s="112"/>
      <c r="E43" s="112"/>
      <c r="F43" s="112"/>
      <c r="G43" s="112"/>
      <c r="H43" s="112"/>
      <c r="I43" s="112"/>
      <c r="J43" s="112"/>
      <c r="K43" s="118">
        <f t="shared" si="0"/>
        <v>0</v>
      </c>
      <c r="L43" s="110">
        <v>800</v>
      </c>
      <c r="M43" s="122">
        <f t="shared" si="7"/>
        <v>0</v>
      </c>
      <c r="N43" s="110">
        <v>5</v>
      </c>
      <c r="O43" s="110">
        <f t="shared" si="9"/>
        <v>3.75</v>
      </c>
      <c r="P43" s="123">
        <f t="shared" si="8"/>
        <v>0</v>
      </c>
      <c r="Q43" s="128" t="s">
        <v>75</v>
      </c>
      <c r="R43" s="135"/>
    </row>
    <row r="44" ht="15" customHeight="true" spans="1:18">
      <c r="A44" s="110">
        <v>38</v>
      </c>
      <c r="B44" s="111" t="s">
        <v>121</v>
      </c>
      <c r="C44" s="112"/>
      <c r="D44" s="112"/>
      <c r="E44" s="112"/>
      <c r="F44" s="112"/>
      <c r="G44" s="112"/>
      <c r="H44" s="112"/>
      <c r="I44" s="112"/>
      <c r="J44" s="112"/>
      <c r="K44" s="118">
        <f t="shared" si="0"/>
        <v>0</v>
      </c>
      <c r="L44" s="110">
        <v>600</v>
      </c>
      <c r="M44" s="122">
        <f t="shared" si="7"/>
        <v>0</v>
      </c>
      <c r="N44" s="110">
        <v>4</v>
      </c>
      <c r="O44" s="110">
        <f t="shared" si="9"/>
        <v>3</v>
      </c>
      <c r="P44" s="123">
        <f t="shared" si="8"/>
        <v>0</v>
      </c>
      <c r="Q44" s="128" t="s">
        <v>75</v>
      </c>
      <c r="R44" s="131"/>
    </row>
    <row r="45" ht="15" customHeight="true" spans="1:18">
      <c r="A45" s="110">
        <v>39</v>
      </c>
      <c r="B45" s="111" t="s">
        <v>122</v>
      </c>
      <c r="C45" s="112"/>
      <c r="D45" s="112"/>
      <c r="E45" s="112"/>
      <c r="F45" s="112"/>
      <c r="G45" s="112"/>
      <c r="H45" s="112"/>
      <c r="I45" s="112"/>
      <c r="J45" s="112"/>
      <c r="K45" s="118">
        <f t="shared" si="0"/>
        <v>0</v>
      </c>
      <c r="L45" s="110">
        <v>300</v>
      </c>
      <c r="M45" s="122">
        <f t="shared" si="7"/>
        <v>0</v>
      </c>
      <c r="N45" s="110">
        <v>15</v>
      </c>
      <c r="O45" s="110">
        <f t="shared" si="9"/>
        <v>11.25</v>
      </c>
      <c r="P45" s="123">
        <f t="shared" si="8"/>
        <v>0</v>
      </c>
      <c r="Q45" s="133"/>
      <c r="R45" s="138"/>
    </row>
    <row r="46" ht="15" customHeight="true" spans="1:18">
      <c r="A46" s="110">
        <v>40</v>
      </c>
      <c r="B46" s="111" t="s">
        <v>123</v>
      </c>
      <c r="C46" s="112"/>
      <c r="D46" s="112"/>
      <c r="E46" s="112"/>
      <c r="F46" s="112"/>
      <c r="G46" s="112"/>
      <c r="H46" s="112"/>
      <c r="I46" s="112"/>
      <c r="J46" s="112"/>
      <c r="K46" s="118">
        <f t="shared" si="0"/>
        <v>0</v>
      </c>
      <c r="L46" s="110">
        <v>250</v>
      </c>
      <c r="M46" s="122">
        <f t="shared" si="7"/>
        <v>0</v>
      </c>
      <c r="N46" s="110">
        <v>15</v>
      </c>
      <c r="O46" s="110">
        <f t="shared" si="9"/>
        <v>11.25</v>
      </c>
      <c r="P46" s="123">
        <f t="shared" si="8"/>
        <v>0</v>
      </c>
      <c r="Q46" s="133"/>
      <c r="R46" s="135"/>
    </row>
    <row r="47" ht="15" customHeight="true" spans="1:18">
      <c r="A47" s="110">
        <v>41</v>
      </c>
      <c r="B47" s="111" t="s">
        <v>124</v>
      </c>
      <c r="C47" s="112"/>
      <c r="D47" s="112"/>
      <c r="E47" s="112"/>
      <c r="F47" s="112"/>
      <c r="G47" s="112"/>
      <c r="H47" s="112"/>
      <c r="I47" s="112"/>
      <c r="J47" s="112"/>
      <c r="K47" s="118">
        <f t="shared" si="0"/>
        <v>0</v>
      </c>
      <c r="L47" s="110">
        <v>150</v>
      </c>
      <c r="M47" s="122">
        <f t="shared" si="7"/>
        <v>0</v>
      </c>
      <c r="N47" s="110">
        <v>30</v>
      </c>
      <c r="O47" s="110">
        <f t="shared" si="9"/>
        <v>22.5</v>
      </c>
      <c r="P47" s="123">
        <f>L47*N47*K47/10000/2</f>
        <v>0</v>
      </c>
      <c r="Q47" s="133" t="s">
        <v>114</v>
      </c>
      <c r="R47" s="131">
        <v>0.125694444444444</v>
      </c>
    </row>
    <row r="48" ht="15" customHeight="true" spans="1:18">
      <c r="A48" s="110">
        <v>42</v>
      </c>
      <c r="B48" s="111" t="s">
        <v>125</v>
      </c>
      <c r="C48" s="112"/>
      <c r="D48" s="112"/>
      <c r="E48" s="112"/>
      <c r="F48" s="112"/>
      <c r="G48" s="112"/>
      <c r="H48" s="112"/>
      <c r="I48" s="112"/>
      <c r="J48" s="112"/>
      <c r="K48" s="118">
        <f t="shared" si="0"/>
        <v>0</v>
      </c>
      <c r="L48" s="110">
        <v>220</v>
      </c>
      <c r="M48" s="122">
        <f t="shared" si="7"/>
        <v>0</v>
      </c>
      <c r="N48" s="110">
        <v>20</v>
      </c>
      <c r="O48" s="110">
        <f t="shared" si="9"/>
        <v>15</v>
      </c>
      <c r="P48" s="123">
        <f t="shared" ref="P48:P69" si="10">L48*N48*K48/10000</f>
        <v>0</v>
      </c>
      <c r="Q48" s="133"/>
      <c r="R48" s="138"/>
    </row>
    <row r="49" ht="15" customHeight="true" spans="1:18">
      <c r="A49" s="110">
        <v>43</v>
      </c>
      <c r="B49" s="111" t="s">
        <v>126</v>
      </c>
      <c r="C49" s="112"/>
      <c r="D49" s="112"/>
      <c r="E49" s="112"/>
      <c r="F49" s="112"/>
      <c r="G49" s="112"/>
      <c r="H49" s="112"/>
      <c r="I49" s="112"/>
      <c r="J49" s="112"/>
      <c r="K49" s="118">
        <f t="shared" si="0"/>
        <v>0</v>
      </c>
      <c r="L49" s="110">
        <v>400</v>
      </c>
      <c r="M49" s="122">
        <f t="shared" si="7"/>
        <v>0</v>
      </c>
      <c r="N49" s="110">
        <v>10</v>
      </c>
      <c r="O49" s="110"/>
      <c r="P49" s="123">
        <f t="shared" si="10"/>
        <v>0</v>
      </c>
      <c r="Q49" s="136"/>
      <c r="R49" s="137"/>
    </row>
    <row r="50" ht="15" customHeight="true" spans="1:18">
      <c r="A50" s="110">
        <v>44</v>
      </c>
      <c r="B50" s="111" t="s">
        <v>127</v>
      </c>
      <c r="C50" s="112"/>
      <c r="D50" s="112"/>
      <c r="E50" s="112"/>
      <c r="F50" s="112"/>
      <c r="G50" s="112"/>
      <c r="H50" s="112"/>
      <c r="I50" s="112"/>
      <c r="J50" s="112"/>
      <c r="K50" s="118">
        <f t="shared" si="0"/>
        <v>0</v>
      </c>
      <c r="L50" s="110">
        <v>360</v>
      </c>
      <c r="M50" s="122">
        <f t="shared" si="7"/>
        <v>0</v>
      </c>
      <c r="N50" s="110">
        <v>10</v>
      </c>
      <c r="O50" s="110">
        <f t="shared" ref="O50:O53" si="11">N50*0.75</f>
        <v>7.5</v>
      </c>
      <c r="P50" s="123">
        <f t="shared" si="10"/>
        <v>0</v>
      </c>
      <c r="Q50" s="128" t="s">
        <v>75</v>
      </c>
      <c r="R50" s="130"/>
    </row>
    <row r="51" ht="15" customHeight="true" spans="1:18">
      <c r="A51" s="110">
        <v>45</v>
      </c>
      <c r="B51" s="111" t="s">
        <v>128</v>
      </c>
      <c r="C51" s="112"/>
      <c r="D51" s="112"/>
      <c r="E51" s="112"/>
      <c r="F51" s="112"/>
      <c r="G51" s="112"/>
      <c r="H51" s="112"/>
      <c r="I51" s="112"/>
      <c r="J51" s="112"/>
      <c r="K51" s="118">
        <f t="shared" si="0"/>
        <v>0</v>
      </c>
      <c r="L51" s="110">
        <v>260</v>
      </c>
      <c r="M51" s="122">
        <f t="shared" si="7"/>
        <v>0</v>
      </c>
      <c r="N51" s="110">
        <v>20</v>
      </c>
      <c r="O51" s="110">
        <f t="shared" si="11"/>
        <v>15</v>
      </c>
      <c r="P51" s="123">
        <f t="shared" si="10"/>
        <v>0</v>
      </c>
      <c r="Q51" s="128" t="s">
        <v>75</v>
      </c>
      <c r="R51" s="138"/>
    </row>
    <row r="52" ht="15" customHeight="true" spans="1:18">
      <c r="A52" s="110">
        <v>46</v>
      </c>
      <c r="B52" s="111" t="s">
        <v>129</v>
      </c>
      <c r="C52" s="112"/>
      <c r="D52" s="112"/>
      <c r="E52" s="112"/>
      <c r="F52" s="112"/>
      <c r="G52" s="112"/>
      <c r="H52" s="112"/>
      <c r="I52" s="112"/>
      <c r="J52" s="112"/>
      <c r="K52" s="118">
        <f t="shared" si="0"/>
        <v>0</v>
      </c>
      <c r="L52" s="110">
        <v>120</v>
      </c>
      <c r="M52" s="122">
        <f t="shared" si="7"/>
        <v>0</v>
      </c>
      <c r="N52" s="110">
        <v>15</v>
      </c>
      <c r="O52" s="110">
        <f t="shared" si="11"/>
        <v>11.25</v>
      </c>
      <c r="P52" s="123">
        <f t="shared" si="10"/>
        <v>0</v>
      </c>
      <c r="Q52" s="128" t="s">
        <v>75</v>
      </c>
      <c r="R52" s="138"/>
    </row>
    <row r="53" ht="15" customHeight="true" spans="1:18">
      <c r="A53" s="110">
        <v>47</v>
      </c>
      <c r="B53" s="111" t="s">
        <v>130</v>
      </c>
      <c r="C53" s="112"/>
      <c r="D53" s="112"/>
      <c r="E53" s="112"/>
      <c r="F53" s="112"/>
      <c r="G53" s="112"/>
      <c r="H53" s="112"/>
      <c r="I53" s="112"/>
      <c r="J53" s="112"/>
      <c r="K53" s="118">
        <f t="shared" si="0"/>
        <v>0</v>
      </c>
      <c r="L53" s="110">
        <v>400</v>
      </c>
      <c r="M53" s="122">
        <f t="shared" si="7"/>
        <v>0</v>
      </c>
      <c r="N53" s="110">
        <v>15</v>
      </c>
      <c r="O53" s="110">
        <f t="shared" si="11"/>
        <v>11.25</v>
      </c>
      <c r="P53" s="123">
        <f t="shared" si="10"/>
        <v>0</v>
      </c>
      <c r="Q53" s="128" t="s">
        <v>75</v>
      </c>
      <c r="R53" s="138"/>
    </row>
    <row r="54" ht="15" customHeight="true" spans="1:18">
      <c r="A54" s="110">
        <v>48</v>
      </c>
      <c r="B54" s="111" t="s">
        <v>131</v>
      </c>
      <c r="C54" s="112"/>
      <c r="D54" s="112"/>
      <c r="E54" s="112"/>
      <c r="F54" s="112"/>
      <c r="G54" s="112"/>
      <c r="H54" s="112"/>
      <c r="I54" s="112"/>
      <c r="J54" s="112"/>
      <c r="K54" s="118">
        <f t="shared" si="0"/>
        <v>0</v>
      </c>
      <c r="L54" s="110">
        <v>400</v>
      </c>
      <c r="M54" s="122">
        <f t="shared" si="7"/>
        <v>0</v>
      </c>
      <c r="N54" s="110">
        <v>12</v>
      </c>
      <c r="O54" s="110"/>
      <c r="P54" s="123">
        <f t="shared" si="10"/>
        <v>0</v>
      </c>
      <c r="Q54" s="136"/>
      <c r="R54" s="137"/>
    </row>
    <row r="55" ht="15" customHeight="true" spans="1:18">
      <c r="A55" s="110">
        <v>49</v>
      </c>
      <c r="B55" s="111" t="s">
        <v>132</v>
      </c>
      <c r="C55" s="112"/>
      <c r="D55" s="112"/>
      <c r="E55" s="112"/>
      <c r="F55" s="112"/>
      <c r="G55" s="112"/>
      <c r="H55" s="112"/>
      <c r="I55" s="112"/>
      <c r="J55" s="112"/>
      <c r="K55" s="118">
        <f t="shared" si="0"/>
        <v>0</v>
      </c>
      <c r="L55" s="110">
        <v>200</v>
      </c>
      <c r="M55" s="122">
        <f t="shared" si="7"/>
        <v>0</v>
      </c>
      <c r="N55" s="110">
        <v>20</v>
      </c>
      <c r="O55" s="110">
        <f t="shared" ref="O55:O72" si="12">N55*0.75</f>
        <v>15</v>
      </c>
      <c r="P55" s="123">
        <f t="shared" si="10"/>
        <v>0</v>
      </c>
      <c r="Q55" s="133"/>
      <c r="R55" s="131">
        <v>0.125694444444444</v>
      </c>
    </row>
    <row r="56" ht="15" customHeight="true" spans="1:18">
      <c r="A56" s="110">
        <v>50</v>
      </c>
      <c r="B56" s="111" t="s">
        <v>133</v>
      </c>
      <c r="C56" s="112"/>
      <c r="D56" s="112"/>
      <c r="E56" s="112"/>
      <c r="F56" s="112"/>
      <c r="G56" s="112"/>
      <c r="H56" s="112"/>
      <c r="I56" s="112"/>
      <c r="J56" s="112"/>
      <c r="K56" s="118">
        <f t="shared" si="0"/>
        <v>0</v>
      </c>
      <c r="L56" s="110">
        <v>350</v>
      </c>
      <c r="M56" s="122">
        <f t="shared" si="7"/>
        <v>0</v>
      </c>
      <c r="N56" s="110">
        <v>10</v>
      </c>
      <c r="O56" s="110">
        <f t="shared" si="12"/>
        <v>7.5</v>
      </c>
      <c r="P56" s="123">
        <f t="shared" si="10"/>
        <v>0</v>
      </c>
      <c r="Q56" s="128" t="s">
        <v>75</v>
      </c>
      <c r="R56" s="130"/>
    </row>
    <row r="57" ht="15" customHeight="true" spans="1:18">
      <c r="A57" s="110">
        <v>51</v>
      </c>
      <c r="B57" s="111" t="s">
        <v>134</v>
      </c>
      <c r="C57" s="112"/>
      <c r="D57" s="112"/>
      <c r="E57" s="112"/>
      <c r="F57" s="112"/>
      <c r="G57" s="112"/>
      <c r="H57" s="112"/>
      <c r="I57" s="112"/>
      <c r="J57" s="112"/>
      <c r="K57" s="118">
        <f t="shared" si="0"/>
        <v>0</v>
      </c>
      <c r="L57" s="110">
        <v>2000</v>
      </c>
      <c r="M57" s="122">
        <f t="shared" si="7"/>
        <v>0</v>
      </c>
      <c r="N57" s="110">
        <v>1</v>
      </c>
      <c r="O57" s="110">
        <f t="shared" si="12"/>
        <v>0.75</v>
      </c>
      <c r="P57" s="123">
        <f t="shared" si="10"/>
        <v>0</v>
      </c>
      <c r="Q57" s="133"/>
      <c r="R57" s="135"/>
    </row>
    <row r="58" ht="15" customHeight="true" spans="1:18">
      <c r="A58" s="110">
        <v>52</v>
      </c>
      <c r="B58" s="111" t="s">
        <v>135</v>
      </c>
      <c r="C58" s="112"/>
      <c r="D58" s="112"/>
      <c r="E58" s="112"/>
      <c r="F58" s="112"/>
      <c r="G58" s="112"/>
      <c r="H58" s="112"/>
      <c r="I58" s="112"/>
      <c r="J58" s="112"/>
      <c r="K58" s="118">
        <f t="shared" si="0"/>
        <v>0</v>
      </c>
      <c r="L58" s="110">
        <v>200</v>
      </c>
      <c r="M58" s="122">
        <f t="shared" si="7"/>
        <v>0</v>
      </c>
      <c r="N58" s="110">
        <v>30</v>
      </c>
      <c r="O58" s="110">
        <f t="shared" si="12"/>
        <v>22.5</v>
      </c>
      <c r="P58" s="123">
        <f t="shared" si="10"/>
        <v>0</v>
      </c>
      <c r="Q58" s="128" t="s">
        <v>75</v>
      </c>
      <c r="R58" s="135"/>
    </row>
    <row r="59" ht="15" customHeight="true" spans="1:18">
      <c r="A59" s="110">
        <v>53</v>
      </c>
      <c r="B59" s="111" t="s">
        <v>136</v>
      </c>
      <c r="C59" s="112"/>
      <c r="D59" s="112"/>
      <c r="E59" s="112"/>
      <c r="F59" s="112"/>
      <c r="G59" s="112"/>
      <c r="H59" s="112"/>
      <c r="I59" s="112"/>
      <c r="J59" s="112"/>
      <c r="K59" s="118">
        <f t="shared" si="0"/>
        <v>0</v>
      </c>
      <c r="L59" s="110">
        <v>250</v>
      </c>
      <c r="M59" s="122">
        <f t="shared" si="7"/>
        <v>0</v>
      </c>
      <c r="N59" s="110">
        <v>18</v>
      </c>
      <c r="O59" s="110">
        <f t="shared" si="12"/>
        <v>13.5</v>
      </c>
      <c r="P59" s="123">
        <f t="shared" si="10"/>
        <v>0</v>
      </c>
      <c r="Q59" s="133"/>
      <c r="R59" s="135"/>
    </row>
    <row r="60" ht="15" customHeight="true" spans="1:18">
      <c r="A60" s="110">
        <v>54</v>
      </c>
      <c r="B60" s="111" t="s">
        <v>137</v>
      </c>
      <c r="C60" s="112"/>
      <c r="D60" s="112"/>
      <c r="E60" s="112"/>
      <c r="F60" s="112"/>
      <c r="G60" s="112"/>
      <c r="H60" s="112"/>
      <c r="I60" s="112"/>
      <c r="J60" s="112"/>
      <c r="K60" s="118">
        <f t="shared" si="0"/>
        <v>0</v>
      </c>
      <c r="L60" s="110">
        <v>1500</v>
      </c>
      <c r="M60" s="122">
        <f t="shared" si="7"/>
        <v>0</v>
      </c>
      <c r="N60" s="110">
        <v>20</v>
      </c>
      <c r="O60" s="110">
        <f t="shared" si="12"/>
        <v>15</v>
      </c>
      <c r="P60" s="123">
        <f t="shared" si="10"/>
        <v>0</v>
      </c>
      <c r="Q60" s="128" t="s">
        <v>75</v>
      </c>
      <c r="R60" s="131"/>
    </row>
    <row r="61" ht="15" customHeight="true" spans="1:18">
      <c r="A61" s="110">
        <v>55</v>
      </c>
      <c r="B61" s="111" t="s">
        <v>138</v>
      </c>
      <c r="C61" s="112"/>
      <c r="D61" s="112"/>
      <c r="E61" s="112"/>
      <c r="F61" s="112"/>
      <c r="G61" s="112"/>
      <c r="H61" s="112"/>
      <c r="I61" s="112"/>
      <c r="J61" s="112"/>
      <c r="K61" s="118">
        <f t="shared" si="0"/>
        <v>0</v>
      </c>
      <c r="L61" s="110">
        <v>400</v>
      </c>
      <c r="M61" s="122">
        <f t="shared" si="7"/>
        <v>0</v>
      </c>
      <c r="N61" s="110">
        <v>8</v>
      </c>
      <c r="O61" s="110">
        <f t="shared" si="12"/>
        <v>6</v>
      </c>
      <c r="P61" s="123">
        <f t="shared" si="10"/>
        <v>0</v>
      </c>
      <c r="Q61" s="133"/>
      <c r="R61" s="131">
        <v>0.125694444444444</v>
      </c>
    </row>
    <row r="62" ht="15" customHeight="true" spans="1:18">
      <c r="A62" s="110">
        <v>56</v>
      </c>
      <c r="B62" s="111" t="s">
        <v>139</v>
      </c>
      <c r="C62" s="112"/>
      <c r="D62" s="112"/>
      <c r="E62" s="112"/>
      <c r="F62" s="112"/>
      <c r="G62" s="112"/>
      <c r="H62" s="112"/>
      <c r="I62" s="112"/>
      <c r="J62" s="112"/>
      <c r="K62" s="118">
        <f t="shared" si="0"/>
        <v>0</v>
      </c>
      <c r="L62" s="110">
        <v>400</v>
      </c>
      <c r="M62" s="122">
        <f t="shared" si="7"/>
        <v>0</v>
      </c>
      <c r="N62" s="110">
        <v>8</v>
      </c>
      <c r="O62" s="110">
        <f t="shared" si="12"/>
        <v>6</v>
      </c>
      <c r="P62" s="123">
        <f t="shared" si="10"/>
        <v>0</v>
      </c>
      <c r="Q62" s="133"/>
      <c r="R62" s="135"/>
    </row>
    <row r="63" ht="15" customHeight="true" spans="1:18">
      <c r="A63" s="110">
        <v>57</v>
      </c>
      <c r="B63" s="111" t="s">
        <v>140</v>
      </c>
      <c r="C63" s="112"/>
      <c r="D63" s="112"/>
      <c r="E63" s="112"/>
      <c r="F63" s="112"/>
      <c r="G63" s="112"/>
      <c r="H63" s="112"/>
      <c r="I63" s="112"/>
      <c r="J63" s="112"/>
      <c r="K63" s="118">
        <f t="shared" si="0"/>
        <v>0</v>
      </c>
      <c r="L63" s="110">
        <v>1000</v>
      </c>
      <c r="M63" s="122">
        <f t="shared" si="7"/>
        <v>0</v>
      </c>
      <c r="N63" s="110">
        <v>5</v>
      </c>
      <c r="O63" s="110">
        <f t="shared" si="12"/>
        <v>3.75</v>
      </c>
      <c r="P63" s="123">
        <f t="shared" si="10"/>
        <v>0</v>
      </c>
      <c r="Q63" s="136"/>
      <c r="R63" s="137"/>
    </row>
    <row r="64" ht="15" customHeight="true" spans="1:18">
      <c r="A64" s="110">
        <v>58</v>
      </c>
      <c r="B64" s="111" t="s">
        <v>141</v>
      </c>
      <c r="C64" s="112"/>
      <c r="D64" s="112"/>
      <c r="E64" s="112"/>
      <c r="F64" s="112"/>
      <c r="G64" s="112"/>
      <c r="H64" s="112"/>
      <c r="I64" s="112"/>
      <c r="J64" s="112"/>
      <c r="K64" s="118">
        <f t="shared" si="0"/>
        <v>0</v>
      </c>
      <c r="L64" s="110">
        <v>50</v>
      </c>
      <c r="M64" s="122">
        <f t="shared" si="7"/>
        <v>0</v>
      </c>
      <c r="N64" s="110">
        <v>260</v>
      </c>
      <c r="O64" s="110">
        <f t="shared" si="12"/>
        <v>195</v>
      </c>
      <c r="P64" s="123">
        <f t="shared" si="10"/>
        <v>0</v>
      </c>
      <c r="Q64" s="133"/>
      <c r="R64" s="130"/>
    </row>
    <row r="65" ht="15" customHeight="true" spans="1:18">
      <c r="A65" s="110">
        <v>59</v>
      </c>
      <c r="B65" s="111" t="s">
        <v>142</v>
      </c>
      <c r="C65" s="112"/>
      <c r="D65" s="112"/>
      <c r="E65" s="112"/>
      <c r="F65" s="112"/>
      <c r="G65" s="112"/>
      <c r="H65" s="112"/>
      <c r="I65" s="112"/>
      <c r="J65" s="112"/>
      <c r="K65" s="118">
        <f t="shared" si="0"/>
        <v>0</v>
      </c>
      <c r="L65" s="110">
        <v>350</v>
      </c>
      <c r="M65" s="122">
        <f t="shared" si="7"/>
        <v>0</v>
      </c>
      <c r="N65" s="110">
        <v>45</v>
      </c>
      <c r="O65" s="110">
        <f t="shared" si="12"/>
        <v>33.75</v>
      </c>
      <c r="P65" s="123">
        <f t="shared" si="10"/>
        <v>0</v>
      </c>
      <c r="Q65" s="133"/>
      <c r="R65" s="130"/>
    </row>
    <row r="66" ht="15" customHeight="true" spans="1:18">
      <c r="A66" s="110">
        <v>60</v>
      </c>
      <c r="B66" s="111" t="s">
        <v>143</v>
      </c>
      <c r="C66" s="112"/>
      <c r="D66" s="112"/>
      <c r="E66" s="112"/>
      <c r="F66" s="112"/>
      <c r="G66" s="112"/>
      <c r="H66" s="112"/>
      <c r="I66" s="112"/>
      <c r="J66" s="112"/>
      <c r="K66" s="118">
        <f t="shared" si="0"/>
        <v>0</v>
      </c>
      <c r="L66" s="110">
        <v>300</v>
      </c>
      <c r="M66" s="122">
        <f t="shared" si="7"/>
        <v>0</v>
      </c>
      <c r="N66" s="110">
        <v>27</v>
      </c>
      <c r="O66" s="110">
        <f t="shared" si="12"/>
        <v>20.25</v>
      </c>
      <c r="P66" s="123">
        <f t="shared" si="10"/>
        <v>0</v>
      </c>
      <c r="Q66" s="128" t="s">
        <v>85</v>
      </c>
      <c r="R66" s="131">
        <v>0.125694444444444</v>
      </c>
    </row>
    <row r="67" ht="15" customHeight="true" spans="1:18">
      <c r="A67" s="110">
        <v>61</v>
      </c>
      <c r="B67" s="111" t="s">
        <v>144</v>
      </c>
      <c r="C67" s="112"/>
      <c r="D67" s="112"/>
      <c r="E67" s="112"/>
      <c r="F67" s="112"/>
      <c r="G67" s="112"/>
      <c r="H67" s="112"/>
      <c r="I67" s="112"/>
      <c r="J67" s="112"/>
      <c r="K67" s="118">
        <f t="shared" si="0"/>
        <v>0</v>
      </c>
      <c r="L67" s="110">
        <v>150</v>
      </c>
      <c r="M67" s="122">
        <f t="shared" si="7"/>
        <v>0</v>
      </c>
      <c r="N67" s="110">
        <v>30</v>
      </c>
      <c r="O67" s="110">
        <f t="shared" si="12"/>
        <v>22.5</v>
      </c>
      <c r="P67" s="123">
        <f t="shared" si="10"/>
        <v>0</v>
      </c>
      <c r="Q67" s="133"/>
      <c r="R67" s="131">
        <v>0.125694444444444</v>
      </c>
    </row>
    <row r="68" ht="15" customHeight="true" spans="1:18">
      <c r="A68" s="110">
        <v>62</v>
      </c>
      <c r="B68" s="139" t="s">
        <v>145</v>
      </c>
      <c r="C68" s="112"/>
      <c r="D68" s="112"/>
      <c r="E68" s="112"/>
      <c r="F68" s="112"/>
      <c r="G68" s="112"/>
      <c r="H68" s="112"/>
      <c r="I68" s="112"/>
      <c r="J68" s="112"/>
      <c r="K68" s="118">
        <f t="shared" si="0"/>
        <v>0</v>
      </c>
      <c r="L68" s="110">
        <v>150</v>
      </c>
      <c r="M68" s="122">
        <f t="shared" si="7"/>
        <v>0</v>
      </c>
      <c r="N68" s="110">
        <v>80</v>
      </c>
      <c r="O68" s="110">
        <f t="shared" si="12"/>
        <v>60</v>
      </c>
      <c r="P68" s="123">
        <f t="shared" si="10"/>
        <v>0</v>
      </c>
      <c r="Q68" s="133"/>
      <c r="R68" s="131">
        <v>0.125694444444444</v>
      </c>
    </row>
    <row r="69" ht="15" customHeight="true" spans="1:18">
      <c r="A69" s="110">
        <v>63</v>
      </c>
      <c r="B69" s="111" t="s">
        <v>146</v>
      </c>
      <c r="C69" s="112"/>
      <c r="D69" s="112"/>
      <c r="E69" s="112"/>
      <c r="F69" s="112"/>
      <c r="G69" s="112"/>
      <c r="H69" s="112"/>
      <c r="I69" s="112"/>
      <c r="J69" s="112"/>
      <c r="K69" s="118">
        <f t="shared" si="0"/>
        <v>0</v>
      </c>
      <c r="L69" s="110">
        <v>150</v>
      </c>
      <c r="M69" s="122">
        <f t="shared" si="7"/>
        <v>0</v>
      </c>
      <c r="N69" s="110">
        <v>50</v>
      </c>
      <c r="O69" s="110">
        <f t="shared" si="12"/>
        <v>37.5</v>
      </c>
      <c r="P69" s="123">
        <f t="shared" si="10"/>
        <v>0</v>
      </c>
      <c r="Q69" s="133"/>
      <c r="R69" s="132">
        <v>0.125694444444444</v>
      </c>
    </row>
    <row r="70" ht="15" customHeight="true" spans="1:18">
      <c r="A70" s="110">
        <v>64</v>
      </c>
      <c r="B70" s="111" t="s">
        <v>147</v>
      </c>
      <c r="C70" s="112"/>
      <c r="D70" s="112"/>
      <c r="E70" s="112"/>
      <c r="F70" s="112"/>
      <c r="G70" s="112"/>
      <c r="H70" s="112"/>
      <c r="I70" s="112"/>
      <c r="J70" s="112"/>
      <c r="K70" s="118">
        <f t="shared" si="0"/>
        <v>0</v>
      </c>
      <c r="L70" s="110">
        <v>400</v>
      </c>
      <c r="M70" s="122">
        <f t="shared" si="7"/>
        <v>0</v>
      </c>
      <c r="N70" s="110">
        <v>25</v>
      </c>
      <c r="O70" s="110">
        <f t="shared" si="12"/>
        <v>18.75</v>
      </c>
      <c r="P70" s="123">
        <f>L70*N70*K70/10000/2</f>
        <v>0</v>
      </c>
      <c r="Q70" s="133" t="s">
        <v>148</v>
      </c>
      <c r="R70" s="135"/>
    </row>
    <row r="71" ht="15" customHeight="true" spans="1:18">
      <c r="A71" s="110">
        <v>65</v>
      </c>
      <c r="B71" s="111" t="s">
        <v>149</v>
      </c>
      <c r="C71" s="112"/>
      <c r="D71" s="112"/>
      <c r="E71" s="112"/>
      <c r="F71" s="112"/>
      <c r="G71" s="112"/>
      <c r="H71" s="112"/>
      <c r="I71" s="112"/>
      <c r="J71" s="112"/>
      <c r="K71" s="118">
        <f t="shared" ref="K71:K118" si="13">SUM(C71:J71)</f>
        <v>0</v>
      </c>
      <c r="L71" s="110">
        <v>150</v>
      </c>
      <c r="M71" s="122">
        <f t="shared" si="7"/>
        <v>0</v>
      </c>
      <c r="N71" s="110">
        <v>50</v>
      </c>
      <c r="O71" s="110">
        <f t="shared" si="12"/>
        <v>37.5</v>
      </c>
      <c r="P71" s="123">
        <f t="shared" ref="P71:P121" si="14">L71*N71*K71/10000</f>
        <v>0</v>
      </c>
      <c r="Q71" s="133"/>
      <c r="R71" s="135"/>
    </row>
    <row r="72" ht="15" customHeight="true" spans="1:18">
      <c r="A72" s="110">
        <v>66</v>
      </c>
      <c r="B72" s="111" t="s">
        <v>150</v>
      </c>
      <c r="C72" s="112"/>
      <c r="D72" s="112"/>
      <c r="E72" s="112"/>
      <c r="F72" s="112"/>
      <c r="G72" s="112"/>
      <c r="H72" s="112"/>
      <c r="I72" s="112"/>
      <c r="J72" s="112"/>
      <c r="K72" s="118">
        <f t="shared" si="13"/>
        <v>0</v>
      </c>
      <c r="L72" s="110">
        <v>100</v>
      </c>
      <c r="M72" s="122">
        <f t="shared" si="7"/>
        <v>0</v>
      </c>
      <c r="N72" s="110">
        <v>60</v>
      </c>
      <c r="O72" s="110">
        <f t="shared" si="12"/>
        <v>45</v>
      </c>
      <c r="P72" s="123">
        <f t="shared" si="14"/>
        <v>0</v>
      </c>
      <c r="Q72" s="133"/>
      <c r="R72" s="132">
        <v>0.125694444444444</v>
      </c>
    </row>
    <row r="73" ht="15" customHeight="true" spans="1:18">
      <c r="A73" s="110">
        <v>67</v>
      </c>
      <c r="B73" s="111" t="s">
        <v>151</v>
      </c>
      <c r="C73" s="112"/>
      <c r="D73" s="112"/>
      <c r="E73" s="112"/>
      <c r="F73" s="112"/>
      <c r="G73" s="112"/>
      <c r="H73" s="112"/>
      <c r="I73" s="112"/>
      <c r="J73" s="112"/>
      <c r="K73" s="118">
        <f t="shared" si="13"/>
        <v>0</v>
      </c>
      <c r="L73" s="110">
        <v>350</v>
      </c>
      <c r="M73" s="122">
        <f t="shared" si="7"/>
        <v>0</v>
      </c>
      <c r="N73" s="110">
        <v>18</v>
      </c>
      <c r="O73" s="110"/>
      <c r="P73" s="123">
        <f t="shared" si="14"/>
        <v>0</v>
      </c>
      <c r="Q73" s="136"/>
      <c r="R73" s="137"/>
    </row>
    <row r="74" ht="15" customHeight="true" spans="1:18">
      <c r="A74" s="110">
        <v>68</v>
      </c>
      <c r="B74" s="111" t="s">
        <v>152</v>
      </c>
      <c r="C74" s="112"/>
      <c r="D74" s="112"/>
      <c r="E74" s="112"/>
      <c r="F74" s="112"/>
      <c r="G74" s="112"/>
      <c r="H74" s="112"/>
      <c r="I74" s="112"/>
      <c r="J74" s="112"/>
      <c r="K74" s="118">
        <f t="shared" si="13"/>
        <v>0</v>
      </c>
      <c r="L74" s="110">
        <v>200</v>
      </c>
      <c r="M74" s="122">
        <f t="shared" si="7"/>
        <v>0</v>
      </c>
      <c r="N74" s="110">
        <v>35</v>
      </c>
      <c r="O74" s="110">
        <f t="shared" ref="O74:O77" si="15">N74*0.75</f>
        <v>26.25</v>
      </c>
      <c r="P74" s="123">
        <f t="shared" si="14"/>
        <v>0</v>
      </c>
      <c r="Q74" s="128" t="s">
        <v>85</v>
      </c>
      <c r="R74" s="131">
        <v>0.125694444444444</v>
      </c>
    </row>
    <row r="75" ht="15" customHeight="true" spans="1:18">
      <c r="A75" s="110">
        <v>69</v>
      </c>
      <c r="B75" s="111" t="s">
        <v>153</v>
      </c>
      <c r="C75" s="112"/>
      <c r="D75" s="112"/>
      <c r="E75" s="112"/>
      <c r="F75" s="112"/>
      <c r="G75" s="112"/>
      <c r="H75" s="112"/>
      <c r="I75" s="112"/>
      <c r="J75" s="112"/>
      <c r="K75" s="118">
        <f t="shared" si="13"/>
        <v>0</v>
      </c>
      <c r="L75" s="110">
        <v>150</v>
      </c>
      <c r="M75" s="122">
        <f t="shared" si="7"/>
        <v>0</v>
      </c>
      <c r="N75" s="110">
        <v>110</v>
      </c>
      <c r="O75" s="110">
        <f t="shared" si="15"/>
        <v>82.5</v>
      </c>
      <c r="P75" s="123">
        <f t="shared" si="14"/>
        <v>0</v>
      </c>
      <c r="Q75" s="133"/>
      <c r="R75" s="130"/>
    </row>
    <row r="76" ht="15" customHeight="true" spans="1:18">
      <c r="A76" s="110">
        <v>70</v>
      </c>
      <c r="B76" s="111" t="s">
        <v>154</v>
      </c>
      <c r="C76" s="112"/>
      <c r="D76" s="112"/>
      <c r="E76" s="112"/>
      <c r="F76" s="112"/>
      <c r="G76" s="112"/>
      <c r="H76" s="112"/>
      <c r="I76" s="112"/>
      <c r="J76" s="112"/>
      <c r="K76" s="118">
        <f t="shared" si="13"/>
        <v>0</v>
      </c>
      <c r="L76" s="110">
        <v>350</v>
      </c>
      <c r="M76" s="122">
        <f t="shared" si="7"/>
        <v>0</v>
      </c>
      <c r="N76" s="110">
        <v>15</v>
      </c>
      <c r="O76" s="110">
        <f t="shared" si="15"/>
        <v>11.25</v>
      </c>
      <c r="P76" s="123">
        <f t="shared" si="14"/>
        <v>0</v>
      </c>
      <c r="Q76" s="128" t="s">
        <v>75</v>
      </c>
      <c r="R76" s="135"/>
    </row>
    <row r="77" ht="15" customHeight="true" spans="1:18">
      <c r="A77" s="110">
        <v>71</v>
      </c>
      <c r="B77" s="111" t="s">
        <v>155</v>
      </c>
      <c r="C77" s="112"/>
      <c r="D77" s="112"/>
      <c r="E77" s="112"/>
      <c r="F77" s="112"/>
      <c r="G77" s="112"/>
      <c r="H77" s="112"/>
      <c r="I77" s="112"/>
      <c r="J77" s="112"/>
      <c r="K77" s="118">
        <f t="shared" si="13"/>
        <v>0</v>
      </c>
      <c r="L77" s="110">
        <v>400</v>
      </c>
      <c r="M77" s="122">
        <f t="shared" si="7"/>
        <v>0</v>
      </c>
      <c r="N77" s="110">
        <v>12</v>
      </c>
      <c r="O77" s="110">
        <f t="shared" si="15"/>
        <v>9</v>
      </c>
      <c r="P77" s="123">
        <f t="shared" si="14"/>
        <v>0</v>
      </c>
      <c r="Q77" s="133"/>
      <c r="R77" s="135"/>
    </row>
    <row r="78" ht="15" customHeight="true" spans="1:18">
      <c r="A78" s="110">
        <v>72</v>
      </c>
      <c r="B78" s="111" t="s">
        <v>156</v>
      </c>
      <c r="C78" s="112"/>
      <c r="D78" s="112"/>
      <c r="E78" s="112"/>
      <c r="F78" s="112"/>
      <c r="G78" s="112"/>
      <c r="H78" s="112"/>
      <c r="I78" s="112"/>
      <c r="J78" s="112"/>
      <c r="K78" s="118">
        <f t="shared" si="13"/>
        <v>0</v>
      </c>
      <c r="L78" s="110">
        <v>400</v>
      </c>
      <c r="M78" s="122">
        <f t="shared" si="7"/>
        <v>0</v>
      </c>
      <c r="N78" s="110">
        <v>22</v>
      </c>
      <c r="O78" s="110"/>
      <c r="P78" s="123">
        <f t="shared" si="14"/>
        <v>0</v>
      </c>
      <c r="Q78" s="133"/>
      <c r="R78" s="135"/>
    </row>
    <row r="79" ht="15" customHeight="true" spans="1:18">
      <c r="A79" s="110">
        <v>73</v>
      </c>
      <c r="B79" s="139" t="s">
        <v>157</v>
      </c>
      <c r="C79" s="112"/>
      <c r="D79" s="112"/>
      <c r="E79" s="112"/>
      <c r="F79" s="112"/>
      <c r="G79" s="112"/>
      <c r="H79" s="112"/>
      <c r="I79" s="112"/>
      <c r="J79" s="112"/>
      <c r="K79" s="118">
        <f t="shared" si="13"/>
        <v>0</v>
      </c>
      <c r="L79" s="110">
        <v>5000</v>
      </c>
      <c r="M79" s="122">
        <f t="shared" si="7"/>
        <v>0</v>
      </c>
      <c r="N79" s="110">
        <v>1</v>
      </c>
      <c r="O79" s="110"/>
      <c r="P79" s="123">
        <f t="shared" si="14"/>
        <v>0</v>
      </c>
      <c r="Q79" s="136"/>
      <c r="R79" s="137"/>
    </row>
    <row r="80" ht="15" customHeight="true" spans="1:18">
      <c r="A80" s="110">
        <v>74</v>
      </c>
      <c r="B80" s="111" t="s">
        <v>158</v>
      </c>
      <c r="C80" s="112"/>
      <c r="D80" s="112"/>
      <c r="E80" s="112"/>
      <c r="F80" s="112"/>
      <c r="G80" s="112"/>
      <c r="H80" s="112"/>
      <c r="I80" s="112"/>
      <c r="J80" s="112"/>
      <c r="K80" s="118">
        <f t="shared" si="13"/>
        <v>0</v>
      </c>
      <c r="L80" s="110">
        <v>250</v>
      </c>
      <c r="M80" s="122">
        <f t="shared" si="7"/>
        <v>0</v>
      </c>
      <c r="N80" s="110">
        <v>15</v>
      </c>
      <c r="O80" s="110"/>
      <c r="P80" s="123">
        <f t="shared" si="14"/>
        <v>0</v>
      </c>
      <c r="Q80" s="133"/>
      <c r="R80" s="135"/>
    </row>
    <row r="81" ht="15" customHeight="true" spans="1:18">
      <c r="A81" s="110">
        <v>75</v>
      </c>
      <c r="B81" s="111" t="s">
        <v>159</v>
      </c>
      <c r="C81" s="112"/>
      <c r="D81" s="112"/>
      <c r="E81" s="112"/>
      <c r="F81" s="112"/>
      <c r="G81" s="112"/>
      <c r="H81" s="112"/>
      <c r="I81" s="112"/>
      <c r="J81" s="112"/>
      <c r="K81" s="118">
        <f t="shared" si="13"/>
        <v>0</v>
      </c>
      <c r="L81" s="110">
        <v>350</v>
      </c>
      <c r="M81" s="122">
        <f t="shared" si="7"/>
        <v>0</v>
      </c>
      <c r="N81" s="110">
        <v>60</v>
      </c>
      <c r="O81" s="110">
        <f t="shared" ref="O81:O86" si="16">N81*0.75</f>
        <v>45</v>
      </c>
      <c r="P81" s="123">
        <f t="shared" si="14"/>
        <v>0</v>
      </c>
      <c r="Q81" s="128" t="s">
        <v>75</v>
      </c>
      <c r="R81" s="131">
        <v>0.125694444444444</v>
      </c>
    </row>
    <row r="82" ht="15" customHeight="true" spans="1:18">
      <c r="A82" s="110">
        <v>76</v>
      </c>
      <c r="B82" s="111" t="s">
        <v>160</v>
      </c>
      <c r="C82" s="112"/>
      <c r="D82" s="112"/>
      <c r="E82" s="112"/>
      <c r="F82" s="112"/>
      <c r="G82" s="112"/>
      <c r="H82" s="112"/>
      <c r="I82" s="112"/>
      <c r="J82" s="112"/>
      <c r="K82" s="118">
        <f t="shared" si="13"/>
        <v>0</v>
      </c>
      <c r="L82" s="110">
        <v>350</v>
      </c>
      <c r="M82" s="122">
        <f t="shared" si="7"/>
        <v>0</v>
      </c>
      <c r="N82" s="110">
        <v>8</v>
      </c>
      <c r="O82" s="110">
        <f t="shared" si="16"/>
        <v>6</v>
      </c>
      <c r="P82" s="123">
        <f t="shared" si="14"/>
        <v>0</v>
      </c>
      <c r="Q82" s="133"/>
      <c r="R82" s="135"/>
    </row>
    <row r="83" ht="15" customHeight="true" spans="1:18">
      <c r="A83" s="110">
        <v>77</v>
      </c>
      <c r="B83" s="111" t="s">
        <v>161</v>
      </c>
      <c r="C83" s="112"/>
      <c r="D83" s="112"/>
      <c r="E83" s="112"/>
      <c r="F83" s="112"/>
      <c r="G83" s="112"/>
      <c r="H83" s="112"/>
      <c r="I83" s="112"/>
      <c r="J83" s="112"/>
      <c r="K83" s="118">
        <f t="shared" si="13"/>
        <v>0</v>
      </c>
      <c r="L83" s="110">
        <v>350</v>
      </c>
      <c r="M83" s="122">
        <f t="shared" si="7"/>
        <v>0</v>
      </c>
      <c r="N83" s="110">
        <v>7</v>
      </c>
      <c r="O83" s="110"/>
      <c r="P83" s="123">
        <f t="shared" si="14"/>
        <v>0</v>
      </c>
      <c r="Q83" s="136"/>
      <c r="R83" s="137"/>
    </row>
    <row r="84" ht="15" customHeight="true" spans="1:18">
      <c r="A84" s="110">
        <v>78</v>
      </c>
      <c r="B84" s="111" t="s">
        <v>162</v>
      </c>
      <c r="C84" s="112"/>
      <c r="D84" s="112"/>
      <c r="E84" s="112"/>
      <c r="F84" s="112"/>
      <c r="G84" s="112"/>
      <c r="H84" s="112"/>
      <c r="I84" s="112"/>
      <c r="J84" s="112"/>
      <c r="K84" s="118">
        <f t="shared" si="13"/>
        <v>0</v>
      </c>
      <c r="L84" s="110">
        <v>350</v>
      </c>
      <c r="M84" s="122">
        <f t="shared" si="7"/>
        <v>0</v>
      </c>
      <c r="N84" s="110">
        <v>12</v>
      </c>
      <c r="O84" s="110"/>
      <c r="P84" s="123">
        <f t="shared" si="14"/>
        <v>0</v>
      </c>
      <c r="Q84" s="136"/>
      <c r="R84" s="137"/>
    </row>
    <row r="85" ht="15" customHeight="true" spans="1:18">
      <c r="A85" s="110">
        <v>79</v>
      </c>
      <c r="B85" s="111" t="s">
        <v>163</v>
      </c>
      <c r="C85" s="112"/>
      <c r="D85" s="112"/>
      <c r="E85" s="112"/>
      <c r="F85" s="112"/>
      <c r="G85" s="112"/>
      <c r="H85" s="112"/>
      <c r="I85" s="112"/>
      <c r="J85" s="112"/>
      <c r="K85" s="118">
        <f t="shared" si="13"/>
        <v>0</v>
      </c>
      <c r="L85" s="110">
        <v>350</v>
      </c>
      <c r="M85" s="122">
        <f t="shared" si="7"/>
        <v>0</v>
      </c>
      <c r="N85" s="110">
        <v>20</v>
      </c>
      <c r="O85" s="110">
        <f t="shared" si="16"/>
        <v>15</v>
      </c>
      <c r="P85" s="123">
        <f t="shared" si="14"/>
        <v>0</v>
      </c>
      <c r="Q85" s="133"/>
      <c r="R85" s="131">
        <v>0.125694444444444</v>
      </c>
    </row>
    <row r="86" ht="15" customHeight="true" spans="1:18">
      <c r="A86" s="110">
        <v>80</v>
      </c>
      <c r="B86" s="111" t="s">
        <v>164</v>
      </c>
      <c r="C86" s="112"/>
      <c r="D86" s="112"/>
      <c r="E86" s="112"/>
      <c r="F86" s="112"/>
      <c r="G86" s="112"/>
      <c r="H86" s="112"/>
      <c r="I86" s="112"/>
      <c r="J86" s="112"/>
      <c r="K86" s="118">
        <f t="shared" si="13"/>
        <v>0</v>
      </c>
      <c r="L86" s="110">
        <v>300</v>
      </c>
      <c r="M86" s="122">
        <f t="shared" si="7"/>
        <v>0</v>
      </c>
      <c r="N86" s="110">
        <v>14</v>
      </c>
      <c r="O86" s="110">
        <f t="shared" si="16"/>
        <v>10.5</v>
      </c>
      <c r="P86" s="123">
        <f t="shared" si="14"/>
        <v>0</v>
      </c>
      <c r="Q86" s="128" t="s">
        <v>75</v>
      </c>
      <c r="R86" s="135"/>
    </row>
    <row r="87" ht="15" customHeight="true" spans="1:18">
      <c r="A87" s="110">
        <v>81</v>
      </c>
      <c r="B87" s="111" t="s">
        <v>165</v>
      </c>
      <c r="C87" s="112"/>
      <c r="D87" s="112"/>
      <c r="E87" s="112"/>
      <c r="F87" s="112"/>
      <c r="G87" s="112"/>
      <c r="H87" s="112"/>
      <c r="I87" s="112"/>
      <c r="J87" s="112"/>
      <c r="K87" s="118">
        <f t="shared" si="13"/>
        <v>0</v>
      </c>
      <c r="L87" s="110">
        <v>1000</v>
      </c>
      <c r="M87" s="122">
        <f t="shared" si="7"/>
        <v>0</v>
      </c>
      <c r="N87" s="110">
        <v>8</v>
      </c>
      <c r="O87" s="110"/>
      <c r="P87" s="123">
        <f t="shared" si="14"/>
        <v>0</v>
      </c>
      <c r="Q87" s="136"/>
      <c r="R87" s="137"/>
    </row>
    <row r="88" ht="15" customHeight="true" spans="1:18">
      <c r="A88" s="110">
        <v>82</v>
      </c>
      <c r="B88" s="111" t="s">
        <v>166</v>
      </c>
      <c r="C88" s="112"/>
      <c r="D88" s="112"/>
      <c r="E88" s="112"/>
      <c r="F88" s="112"/>
      <c r="G88" s="112"/>
      <c r="H88" s="112"/>
      <c r="I88" s="112"/>
      <c r="J88" s="112"/>
      <c r="K88" s="118">
        <f t="shared" si="13"/>
        <v>0</v>
      </c>
      <c r="L88" s="110">
        <v>150</v>
      </c>
      <c r="M88" s="122">
        <f t="shared" si="7"/>
        <v>0</v>
      </c>
      <c r="N88" s="110">
        <v>25</v>
      </c>
      <c r="O88" s="110"/>
      <c r="P88" s="123">
        <f t="shared" si="14"/>
        <v>0</v>
      </c>
      <c r="Q88" s="136"/>
      <c r="R88" s="137"/>
    </row>
    <row r="89" ht="15" customHeight="true" spans="1:18">
      <c r="A89" s="110">
        <v>83</v>
      </c>
      <c r="B89" s="111" t="s">
        <v>167</v>
      </c>
      <c r="C89" s="112"/>
      <c r="D89" s="112"/>
      <c r="E89" s="112"/>
      <c r="F89" s="112"/>
      <c r="G89" s="112"/>
      <c r="H89" s="112"/>
      <c r="I89" s="112"/>
      <c r="J89" s="112"/>
      <c r="K89" s="118">
        <f t="shared" si="13"/>
        <v>0</v>
      </c>
      <c r="L89" s="110">
        <v>1500</v>
      </c>
      <c r="M89" s="122">
        <f t="shared" si="7"/>
        <v>0</v>
      </c>
      <c r="N89" s="110">
        <v>4</v>
      </c>
      <c r="O89" s="110">
        <f t="shared" ref="O89:O94" si="17">N89*0.75</f>
        <v>3</v>
      </c>
      <c r="P89" s="123">
        <f t="shared" si="14"/>
        <v>0</v>
      </c>
      <c r="Q89" s="133"/>
      <c r="R89" s="135"/>
    </row>
    <row r="90" ht="15" customHeight="true" spans="1:18">
      <c r="A90" s="110">
        <v>84</v>
      </c>
      <c r="B90" s="111" t="s">
        <v>168</v>
      </c>
      <c r="C90" s="112"/>
      <c r="D90" s="112"/>
      <c r="E90" s="112"/>
      <c r="F90" s="112"/>
      <c r="G90" s="112"/>
      <c r="H90" s="112"/>
      <c r="I90" s="112"/>
      <c r="J90" s="112"/>
      <c r="K90" s="118">
        <f t="shared" si="13"/>
        <v>0</v>
      </c>
      <c r="L90" s="110">
        <v>400</v>
      </c>
      <c r="M90" s="122">
        <f t="shared" si="7"/>
        <v>0</v>
      </c>
      <c r="N90" s="110">
        <v>15</v>
      </c>
      <c r="O90" s="110">
        <f t="shared" si="17"/>
        <v>11.25</v>
      </c>
      <c r="P90" s="123">
        <f t="shared" si="14"/>
        <v>0</v>
      </c>
      <c r="Q90" s="128" t="s">
        <v>75</v>
      </c>
      <c r="R90" s="130"/>
    </row>
    <row r="91" ht="15" customHeight="true" spans="1:18">
      <c r="A91" s="110">
        <v>85</v>
      </c>
      <c r="B91" s="111" t="s">
        <v>169</v>
      </c>
      <c r="C91" s="112"/>
      <c r="D91" s="112"/>
      <c r="E91" s="112"/>
      <c r="F91" s="112"/>
      <c r="G91" s="112"/>
      <c r="H91" s="112"/>
      <c r="I91" s="112"/>
      <c r="J91" s="112"/>
      <c r="K91" s="118">
        <f t="shared" si="13"/>
        <v>0</v>
      </c>
      <c r="L91" s="110">
        <v>350</v>
      </c>
      <c r="M91" s="122">
        <f t="shared" si="7"/>
        <v>0</v>
      </c>
      <c r="N91" s="110">
        <v>8</v>
      </c>
      <c r="O91" s="110"/>
      <c r="P91" s="123">
        <f t="shared" si="14"/>
        <v>0</v>
      </c>
      <c r="Q91" s="136"/>
      <c r="R91" s="137"/>
    </row>
    <row r="92" ht="15" customHeight="true" spans="1:18">
      <c r="A92" s="110">
        <v>86</v>
      </c>
      <c r="B92" s="111" t="s">
        <v>170</v>
      </c>
      <c r="C92" s="112"/>
      <c r="D92" s="112"/>
      <c r="E92" s="112"/>
      <c r="F92" s="112"/>
      <c r="G92" s="112"/>
      <c r="H92" s="112"/>
      <c r="I92" s="112"/>
      <c r="J92" s="112"/>
      <c r="K92" s="118">
        <f t="shared" si="13"/>
        <v>0</v>
      </c>
      <c r="L92" s="110">
        <v>180</v>
      </c>
      <c r="M92" s="122">
        <f t="shared" si="7"/>
        <v>0</v>
      </c>
      <c r="N92" s="110">
        <v>45</v>
      </c>
      <c r="O92" s="110"/>
      <c r="P92" s="123">
        <f t="shared" si="14"/>
        <v>0</v>
      </c>
      <c r="Q92" s="136"/>
      <c r="R92" s="137"/>
    </row>
    <row r="93" ht="15" customHeight="true" spans="1:18">
      <c r="A93" s="110">
        <v>87</v>
      </c>
      <c r="B93" s="111" t="s">
        <v>171</v>
      </c>
      <c r="C93" s="112"/>
      <c r="D93" s="112"/>
      <c r="E93" s="112"/>
      <c r="F93" s="112"/>
      <c r="G93" s="112"/>
      <c r="H93" s="112"/>
      <c r="I93" s="112"/>
      <c r="J93" s="112"/>
      <c r="K93" s="118">
        <f t="shared" si="13"/>
        <v>0</v>
      </c>
      <c r="L93" s="110">
        <v>500</v>
      </c>
      <c r="M93" s="122">
        <f t="shared" si="7"/>
        <v>0</v>
      </c>
      <c r="N93" s="110">
        <v>6</v>
      </c>
      <c r="O93" s="110"/>
      <c r="P93" s="123">
        <f t="shared" si="14"/>
        <v>0</v>
      </c>
      <c r="Q93" s="136"/>
      <c r="R93" s="137"/>
    </row>
    <row r="94" ht="15" customHeight="true" spans="1:18">
      <c r="A94" s="110">
        <v>88</v>
      </c>
      <c r="B94" s="111" t="s">
        <v>172</v>
      </c>
      <c r="C94" s="112"/>
      <c r="D94" s="112"/>
      <c r="E94" s="112"/>
      <c r="F94" s="112"/>
      <c r="G94" s="112"/>
      <c r="H94" s="112"/>
      <c r="I94" s="112"/>
      <c r="J94" s="112"/>
      <c r="K94" s="118">
        <f t="shared" si="13"/>
        <v>0</v>
      </c>
      <c r="L94" s="110">
        <v>350</v>
      </c>
      <c r="M94" s="122">
        <f t="shared" si="7"/>
        <v>0</v>
      </c>
      <c r="N94" s="110">
        <v>18</v>
      </c>
      <c r="O94" s="110">
        <f t="shared" si="17"/>
        <v>13.5</v>
      </c>
      <c r="P94" s="123">
        <f t="shared" si="14"/>
        <v>0</v>
      </c>
      <c r="Q94" s="133"/>
      <c r="R94" s="135"/>
    </row>
    <row r="95" ht="15" customHeight="true" spans="1:18">
      <c r="A95" s="110">
        <v>89</v>
      </c>
      <c r="B95" s="111" t="s">
        <v>173</v>
      </c>
      <c r="C95" s="112"/>
      <c r="D95" s="112"/>
      <c r="E95" s="112"/>
      <c r="F95" s="112"/>
      <c r="G95" s="112"/>
      <c r="H95" s="112"/>
      <c r="I95" s="112"/>
      <c r="J95" s="112"/>
      <c r="K95" s="118">
        <f t="shared" si="13"/>
        <v>0</v>
      </c>
      <c r="L95" s="110">
        <v>1000</v>
      </c>
      <c r="M95" s="122">
        <f t="shared" si="7"/>
        <v>0</v>
      </c>
      <c r="N95" s="110">
        <v>5</v>
      </c>
      <c r="O95" s="110"/>
      <c r="P95" s="123">
        <f t="shared" si="14"/>
        <v>0</v>
      </c>
      <c r="Q95" s="136"/>
      <c r="R95" s="137"/>
    </row>
    <row r="96" ht="15" customHeight="true" spans="1:18">
      <c r="A96" s="110">
        <v>90</v>
      </c>
      <c r="B96" s="111" t="s">
        <v>174</v>
      </c>
      <c r="C96" s="112"/>
      <c r="D96" s="112"/>
      <c r="E96" s="112"/>
      <c r="F96" s="112"/>
      <c r="G96" s="112"/>
      <c r="H96" s="112"/>
      <c r="I96" s="112"/>
      <c r="J96" s="112"/>
      <c r="K96" s="118">
        <f t="shared" si="13"/>
        <v>0</v>
      </c>
      <c r="L96" s="110">
        <v>1000</v>
      </c>
      <c r="M96" s="122">
        <f t="shared" si="7"/>
        <v>0</v>
      </c>
      <c r="N96" s="110">
        <v>5</v>
      </c>
      <c r="O96" s="110"/>
      <c r="P96" s="123">
        <f t="shared" si="14"/>
        <v>0</v>
      </c>
      <c r="Q96" s="136"/>
      <c r="R96" s="137"/>
    </row>
    <row r="97" ht="15" customHeight="true" spans="1:18">
      <c r="A97" s="110">
        <v>91</v>
      </c>
      <c r="B97" s="111" t="s">
        <v>175</v>
      </c>
      <c r="C97" s="112"/>
      <c r="D97" s="112"/>
      <c r="E97" s="112"/>
      <c r="F97" s="112"/>
      <c r="G97" s="112"/>
      <c r="H97" s="112"/>
      <c r="I97" s="112"/>
      <c r="J97" s="112"/>
      <c r="K97" s="118">
        <f t="shared" si="13"/>
        <v>0</v>
      </c>
      <c r="L97" s="110">
        <v>100</v>
      </c>
      <c r="M97" s="122">
        <f t="shared" si="7"/>
        <v>0</v>
      </c>
      <c r="N97" s="110">
        <v>110</v>
      </c>
      <c r="O97" s="110">
        <f t="shared" ref="O97:O101" si="18">N97*0.75</f>
        <v>82.5</v>
      </c>
      <c r="P97" s="123">
        <f t="shared" si="14"/>
        <v>0</v>
      </c>
      <c r="Q97" s="133"/>
      <c r="R97" s="135"/>
    </row>
    <row r="98" ht="15" customHeight="true" spans="1:18">
      <c r="A98" s="110">
        <v>92</v>
      </c>
      <c r="B98" s="111" t="s">
        <v>176</v>
      </c>
      <c r="C98" s="112"/>
      <c r="D98" s="112"/>
      <c r="E98" s="112"/>
      <c r="F98" s="112"/>
      <c r="G98" s="112"/>
      <c r="H98" s="112"/>
      <c r="I98" s="112"/>
      <c r="J98" s="112"/>
      <c r="K98" s="118">
        <f t="shared" si="13"/>
        <v>0</v>
      </c>
      <c r="L98" s="110">
        <v>350</v>
      </c>
      <c r="M98" s="122">
        <f t="shared" si="7"/>
        <v>0</v>
      </c>
      <c r="N98" s="110">
        <v>15</v>
      </c>
      <c r="O98" s="110">
        <f t="shared" si="18"/>
        <v>11.25</v>
      </c>
      <c r="P98" s="123">
        <f t="shared" si="14"/>
        <v>0</v>
      </c>
      <c r="Q98" s="128" t="s">
        <v>85</v>
      </c>
      <c r="R98" s="131">
        <v>0.125694444444444</v>
      </c>
    </row>
    <row r="99" ht="15" customHeight="true" spans="1:18">
      <c r="A99" s="110">
        <v>93</v>
      </c>
      <c r="B99" s="111" t="s">
        <v>177</v>
      </c>
      <c r="C99" s="112"/>
      <c r="D99" s="112"/>
      <c r="E99" s="112"/>
      <c r="F99" s="112"/>
      <c r="G99" s="112"/>
      <c r="H99" s="112"/>
      <c r="I99" s="112"/>
      <c r="J99" s="112"/>
      <c r="K99" s="118">
        <f t="shared" si="13"/>
        <v>0</v>
      </c>
      <c r="L99" s="110">
        <v>600</v>
      </c>
      <c r="M99" s="122">
        <f t="shared" si="7"/>
        <v>0</v>
      </c>
      <c r="N99" s="110">
        <v>11</v>
      </c>
      <c r="O99" s="110"/>
      <c r="P99" s="123">
        <f t="shared" si="14"/>
        <v>0</v>
      </c>
      <c r="Q99" s="136"/>
      <c r="R99" s="137"/>
    </row>
    <row r="100" ht="15" customHeight="true" spans="1:18">
      <c r="A100" s="110">
        <v>94</v>
      </c>
      <c r="B100" s="111" t="s">
        <v>178</v>
      </c>
      <c r="C100" s="112"/>
      <c r="D100" s="112"/>
      <c r="E100" s="112"/>
      <c r="F100" s="112"/>
      <c r="G100" s="112"/>
      <c r="H100" s="112"/>
      <c r="I100" s="112"/>
      <c r="J100" s="112"/>
      <c r="K100" s="118">
        <f t="shared" si="13"/>
        <v>0</v>
      </c>
      <c r="L100" s="110">
        <v>500</v>
      </c>
      <c r="M100" s="122">
        <f t="shared" ref="M100:M112" si="19">K100*L100/1000</f>
        <v>0</v>
      </c>
      <c r="N100" s="110">
        <v>10</v>
      </c>
      <c r="O100" s="110"/>
      <c r="P100" s="123">
        <f t="shared" si="14"/>
        <v>0</v>
      </c>
      <c r="Q100" s="136"/>
      <c r="R100" s="137"/>
    </row>
    <row r="101" ht="15" customHeight="true" spans="1:18">
      <c r="A101" s="110">
        <v>95</v>
      </c>
      <c r="B101" s="111" t="s">
        <v>179</v>
      </c>
      <c r="C101" s="112"/>
      <c r="D101" s="112"/>
      <c r="E101" s="112"/>
      <c r="F101" s="112"/>
      <c r="G101" s="112"/>
      <c r="H101" s="112"/>
      <c r="I101" s="112"/>
      <c r="J101" s="112"/>
      <c r="K101" s="118">
        <f t="shared" si="13"/>
        <v>0</v>
      </c>
      <c r="L101" s="110">
        <v>400</v>
      </c>
      <c r="M101" s="122">
        <f t="shared" si="19"/>
        <v>0</v>
      </c>
      <c r="N101" s="110">
        <v>9</v>
      </c>
      <c r="O101" s="110">
        <f t="shared" si="18"/>
        <v>6.75</v>
      </c>
      <c r="P101" s="123">
        <f t="shared" si="14"/>
        <v>0</v>
      </c>
      <c r="Q101" s="128" t="s">
        <v>75</v>
      </c>
      <c r="R101" s="130"/>
    </row>
    <row r="102" ht="15" customHeight="true" spans="1:18">
      <c r="A102" s="110">
        <v>96</v>
      </c>
      <c r="B102" s="111" t="s">
        <v>180</v>
      </c>
      <c r="C102" s="112"/>
      <c r="D102" s="112"/>
      <c r="E102" s="112"/>
      <c r="F102" s="112"/>
      <c r="G102" s="112"/>
      <c r="H102" s="112"/>
      <c r="I102" s="112"/>
      <c r="J102" s="112"/>
      <c r="K102" s="118">
        <f t="shared" si="13"/>
        <v>0</v>
      </c>
      <c r="L102" s="110">
        <v>500</v>
      </c>
      <c r="M102" s="122">
        <f t="shared" si="19"/>
        <v>0</v>
      </c>
      <c r="N102" s="110">
        <v>8</v>
      </c>
      <c r="O102" s="110"/>
      <c r="P102" s="123">
        <f t="shared" si="14"/>
        <v>0</v>
      </c>
      <c r="Q102" s="136"/>
      <c r="R102" s="137"/>
    </row>
    <row r="103" ht="15" customHeight="true" spans="1:18">
      <c r="A103" s="110">
        <v>97</v>
      </c>
      <c r="B103" s="111" t="s">
        <v>181</v>
      </c>
      <c r="C103" s="112"/>
      <c r="D103" s="112"/>
      <c r="E103" s="112"/>
      <c r="F103" s="112"/>
      <c r="G103" s="112"/>
      <c r="H103" s="112"/>
      <c r="I103" s="112"/>
      <c r="J103" s="112"/>
      <c r="K103" s="118">
        <f t="shared" si="13"/>
        <v>0</v>
      </c>
      <c r="L103" s="110">
        <v>150</v>
      </c>
      <c r="M103" s="122">
        <f t="shared" si="19"/>
        <v>0</v>
      </c>
      <c r="N103" s="110">
        <v>80</v>
      </c>
      <c r="O103" s="110"/>
      <c r="P103" s="123">
        <f t="shared" si="14"/>
        <v>0</v>
      </c>
      <c r="Q103" s="136"/>
      <c r="R103" s="137"/>
    </row>
    <row r="104" ht="15" customHeight="true" spans="1:18">
      <c r="A104" s="110">
        <v>98</v>
      </c>
      <c r="B104" s="111" t="s">
        <v>182</v>
      </c>
      <c r="C104" s="112"/>
      <c r="D104" s="112"/>
      <c r="E104" s="112"/>
      <c r="F104" s="112"/>
      <c r="G104" s="112"/>
      <c r="H104" s="112"/>
      <c r="I104" s="112"/>
      <c r="J104" s="112"/>
      <c r="K104" s="118">
        <f t="shared" si="13"/>
        <v>0</v>
      </c>
      <c r="L104" s="110">
        <v>300</v>
      </c>
      <c r="M104" s="122">
        <f t="shared" si="19"/>
        <v>0</v>
      </c>
      <c r="N104" s="110">
        <v>20</v>
      </c>
      <c r="O104" s="110"/>
      <c r="P104" s="123">
        <f t="shared" si="14"/>
        <v>0</v>
      </c>
      <c r="Q104" s="136"/>
      <c r="R104" s="137"/>
    </row>
    <row r="105" ht="15" customHeight="true" spans="1:18">
      <c r="A105" s="110">
        <v>99</v>
      </c>
      <c r="B105" s="111" t="s">
        <v>183</v>
      </c>
      <c r="C105" s="112"/>
      <c r="D105" s="112"/>
      <c r="E105" s="112"/>
      <c r="F105" s="112"/>
      <c r="G105" s="112"/>
      <c r="H105" s="112"/>
      <c r="I105" s="112"/>
      <c r="J105" s="112"/>
      <c r="K105" s="118">
        <f t="shared" si="13"/>
        <v>0</v>
      </c>
      <c r="L105" s="110">
        <v>1500</v>
      </c>
      <c r="M105" s="122">
        <f t="shared" si="19"/>
        <v>0</v>
      </c>
      <c r="N105" s="110">
        <v>1.5</v>
      </c>
      <c r="O105" s="110">
        <f t="shared" ref="O105:O110" si="20">N105*0.75</f>
        <v>1.125</v>
      </c>
      <c r="P105" s="123">
        <f t="shared" si="14"/>
        <v>0</v>
      </c>
      <c r="Q105" s="128" t="s">
        <v>75</v>
      </c>
      <c r="R105" s="135"/>
    </row>
    <row r="106" ht="15" customHeight="true" spans="1:18">
      <c r="A106" s="110">
        <v>100</v>
      </c>
      <c r="B106" s="111" t="s">
        <v>184</v>
      </c>
      <c r="C106" s="112"/>
      <c r="D106" s="112"/>
      <c r="E106" s="112"/>
      <c r="F106" s="112"/>
      <c r="G106" s="112"/>
      <c r="H106" s="112"/>
      <c r="I106" s="112"/>
      <c r="J106" s="112"/>
      <c r="K106" s="118">
        <f t="shared" si="13"/>
        <v>0</v>
      </c>
      <c r="L106" s="110">
        <v>5000</v>
      </c>
      <c r="M106" s="122">
        <f t="shared" si="19"/>
        <v>0</v>
      </c>
      <c r="N106" s="110">
        <v>30</v>
      </c>
      <c r="O106" s="110">
        <f t="shared" si="20"/>
        <v>22.5</v>
      </c>
      <c r="P106" s="123">
        <f t="shared" si="14"/>
        <v>0</v>
      </c>
      <c r="Q106" s="133"/>
      <c r="R106" s="161"/>
    </row>
    <row r="107" ht="15" customHeight="true" spans="1:18">
      <c r="A107" s="110">
        <v>101</v>
      </c>
      <c r="B107" s="111" t="s">
        <v>185</v>
      </c>
      <c r="C107" s="112"/>
      <c r="D107" s="112"/>
      <c r="E107" s="112"/>
      <c r="F107" s="112"/>
      <c r="G107" s="112"/>
      <c r="H107" s="112"/>
      <c r="I107" s="112"/>
      <c r="J107" s="112"/>
      <c r="K107" s="118">
        <f t="shared" si="13"/>
        <v>0</v>
      </c>
      <c r="L107" s="110">
        <v>1500</v>
      </c>
      <c r="M107" s="122">
        <f t="shared" si="19"/>
        <v>0</v>
      </c>
      <c r="N107" s="110">
        <v>2</v>
      </c>
      <c r="O107" s="110">
        <f t="shared" si="20"/>
        <v>1.5</v>
      </c>
      <c r="P107" s="123">
        <f t="shared" si="14"/>
        <v>0</v>
      </c>
      <c r="Q107" s="133"/>
      <c r="R107" s="135"/>
    </row>
    <row r="108" ht="15" customHeight="true" spans="1:18">
      <c r="A108" s="110">
        <v>102</v>
      </c>
      <c r="B108" s="111" t="s">
        <v>186</v>
      </c>
      <c r="C108" s="112"/>
      <c r="D108" s="112"/>
      <c r="E108" s="112"/>
      <c r="F108" s="112"/>
      <c r="G108" s="112"/>
      <c r="H108" s="112"/>
      <c r="I108" s="112"/>
      <c r="J108" s="112"/>
      <c r="K108" s="118">
        <f t="shared" si="13"/>
        <v>0</v>
      </c>
      <c r="L108" s="110">
        <v>200</v>
      </c>
      <c r="M108" s="122">
        <f t="shared" si="19"/>
        <v>0</v>
      </c>
      <c r="N108" s="110">
        <v>5</v>
      </c>
      <c r="O108" s="110">
        <f t="shared" si="20"/>
        <v>3.75</v>
      </c>
      <c r="P108" s="123">
        <f t="shared" si="14"/>
        <v>0</v>
      </c>
      <c r="Q108" s="133"/>
      <c r="R108" s="130"/>
    </row>
    <row r="109" ht="15" customHeight="true" spans="1:18">
      <c r="A109" s="110">
        <v>103</v>
      </c>
      <c r="B109" s="111" t="s">
        <v>187</v>
      </c>
      <c r="C109" s="112"/>
      <c r="D109" s="112"/>
      <c r="E109" s="112"/>
      <c r="F109" s="112"/>
      <c r="G109" s="112"/>
      <c r="H109" s="112"/>
      <c r="I109" s="112"/>
      <c r="J109" s="112"/>
      <c r="K109" s="118">
        <f t="shared" si="13"/>
        <v>0</v>
      </c>
      <c r="L109" s="110">
        <v>250</v>
      </c>
      <c r="M109" s="122">
        <f t="shared" si="19"/>
        <v>0</v>
      </c>
      <c r="N109" s="110">
        <v>8</v>
      </c>
      <c r="O109" s="110">
        <f t="shared" si="20"/>
        <v>6</v>
      </c>
      <c r="P109" s="123">
        <f t="shared" si="14"/>
        <v>0</v>
      </c>
      <c r="Q109" s="136"/>
      <c r="R109" s="137"/>
    </row>
    <row r="110" ht="15" customHeight="true" spans="1:18">
      <c r="A110" s="110">
        <v>104</v>
      </c>
      <c r="B110" s="111" t="s">
        <v>188</v>
      </c>
      <c r="C110" s="112"/>
      <c r="D110" s="112"/>
      <c r="E110" s="112"/>
      <c r="F110" s="112"/>
      <c r="G110" s="112"/>
      <c r="H110" s="112"/>
      <c r="I110" s="112"/>
      <c r="J110" s="112"/>
      <c r="K110" s="118">
        <f t="shared" si="13"/>
        <v>0</v>
      </c>
      <c r="L110" s="110">
        <v>60</v>
      </c>
      <c r="M110" s="122">
        <f t="shared" si="19"/>
        <v>0</v>
      </c>
      <c r="N110" s="110">
        <v>200</v>
      </c>
      <c r="O110" s="110">
        <f t="shared" si="20"/>
        <v>150</v>
      </c>
      <c r="P110" s="123">
        <f t="shared" si="14"/>
        <v>0</v>
      </c>
      <c r="Q110" s="133"/>
      <c r="R110" s="130"/>
    </row>
    <row r="111" ht="15" customHeight="true" spans="1:18">
      <c r="A111" s="110">
        <v>105</v>
      </c>
      <c r="B111" s="111" t="s">
        <v>189</v>
      </c>
      <c r="C111" s="112"/>
      <c r="D111" s="112"/>
      <c r="E111" s="112"/>
      <c r="F111" s="112"/>
      <c r="G111" s="112"/>
      <c r="H111" s="112"/>
      <c r="I111" s="112"/>
      <c r="J111" s="112"/>
      <c r="K111" s="118">
        <f t="shared" si="13"/>
        <v>0</v>
      </c>
      <c r="L111" s="110">
        <v>200</v>
      </c>
      <c r="M111" s="122">
        <f t="shared" si="19"/>
        <v>0</v>
      </c>
      <c r="N111" s="110">
        <v>10</v>
      </c>
      <c r="O111" s="110"/>
      <c r="P111" s="123">
        <f t="shared" si="14"/>
        <v>0</v>
      </c>
      <c r="Q111" s="136"/>
      <c r="R111" s="137"/>
    </row>
    <row r="112" ht="15" customHeight="true" spans="1:18">
      <c r="A112" s="110">
        <v>106</v>
      </c>
      <c r="B112" s="111" t="s">
        <v>190</v>
      </c>
      <c r="C112" s="112"/>
      <c r="D112" s="112"/>
      <c r="E112" s="112"/>
      <c r="F112" s="112"/>
      <c r="G112" s="112"/>
      <c r="H112" s="112"/>
      <c r="I112" s="112"/>
      <c r="J112" s="112"/>
      <c r="K112" s="118">
        <f t="shared" si="13"/>
        <v>0</v>
      </c>
      <c r="L112" s="110">
        <v>350</v>
      </c>
      <c r="M112" s="122">
        <f t="shared" si="19"/>
        <v>0</v>
      </c>
      <c r="N112" s="110">
        <v>50</v>
      </c>
      <c r="O112" s="110"/>
      <c r="P112" s="123">
        <f t="shared" si="14"/>
        <v>0</v>
      </c>
      <c r="Q112" s="136"/>
      <c r="R112" s="137"/>
    </row>
    <row r="113" ht="15" customHeight="true" spans="1:18">
      <c r="A113" s="110">
        <v>107</v>
      </c>
      <c r="B113" s="111" t="s">
        <v>191</v>
      </c>
      <c r="C113" s="112"/>
      <c r="D113" s="112"/>
      <c r="E113" s="112"/>
      <c r="F113" s="112"/>
      <c r="G113" s="112"/>
      <c r="H113" s="112"/>
      <c r="I113" s="112"/>
      <c r="J113" s="112"/>
      <c r="K113" s="118">
        <f t="shared" si="13"/>
        <v>0</v>
      </c>
      <c r="L113" s="110">
        <v>1500</v>
      </c>
      <c r="M113" s="122"/>
      <c r="N113" s="110">
        <v>3</v>
      </c>
      <c r="O113" s="110"/>
      <c r="P113" s="123">
        <f t="shared" si="14"/>
        <v>0</v>
      </c>
      <c r="Q113" s="136"/>
      <c r="R113" s="137"/>
    </row>
    <row r="114" ht="15" customHeight="true" spans="1:18">
      <c r="A114" s="110">
        <v>108</v>
      </c>
      <c r="B114" s="140" t="s">
        <v>192</v>
      </c>
      <c r="C114" s="112"/>
      <c r="D114" s="112"/>
      <c r="E114" s="112"/>
      <c r="F114" s="112"/>
      <c r="G114" s="112"/>
      <c r="H114" s="112"/>
      <c r="I114" s="112"/>
      <c r="J114" s="112"/>
      <c r="K114" s="118">
        <f t="shared" si="13"/>
        <v>0</v>
      </c>
      <c r="L114" s="110">
        <v>2000</v>
      </c>
      <c r="M114" s="122"/>
      <c r="N114" s="110">
        <v>1.5</v>
      </c>
      <c r="O114" s="110"/>
      <c r="P114" s="123">
        <f t="shared" si="14"/>
        <v>0</v>
      </c>
      <c r="Q114" s="136"/>
      <c r="R114" s="137"/>
    </row>
    <row r="115" ht="15" customHeight="true" spans="1:18">
      <c r="A115" s="110">
        <v>109</v>
      </c>
      <c r="B115" s="111" t="s">
        <v>193</v>
      </c>
      <c r="C115" s="112"/>
      <c r="D115" s="112"/>
      <c r="E115" s="112"/>
      <c r="F115" s="112"/>
      <c r="G115" s="112"/>
      <c r="H115" s="112"/>
      <c r="I115" s="112"/>
      <c r="J115" s="112"/>
      <c r="K115" s="118">
        <f t="shared" si="13"/>
        <v>0</v>
      </c>
      <c r="L115" s="110">
        <v>300</v>
      </c>
      <c r="M115" s="122"/>
      <c r="N115" s="110">
        <v>20</v>
      </c>
      <c r="O115" s="110"/>
      <c r="P115" s="123">
        <f t="shared" si="14"/>
        <v>0</v>
      </c>
      <c r="Q115" s="136"/>
      <c r="R115" s="137"/>
    </row>
    <row r="116" ht="15" customHeight="true" spans="1:18">
      <c r="A116" s="110">
        <v>110</v>
      </c>
      <c r="B116" s="111" t="s">
        <v>194</v>
      </c>
      <c r="C116" s="112"/>
      <c r="D116" s="112"/>
      <c r="E116" s="112"/>
      <c r="F116" s="112"/>
      <c r="G116" s="112"/>
      <c r="H116" s="112"/>
      <c r="I116" s="112"/>
      <c r="J116" s="112"/>
      <c r="K116" s="118">
        <f t="shared" si="13"/>
        <v>0</v>
      </c>
      <c r="L116" s="110">
        <v>120</v>
      </c>
      <c r="M116" s="122"/>
      <c r="N116" s="110">
        <v>35</v>
      </c>
      <c r="O116" s="110"/>
      <c r="P116" s="123">
        <f t="shared" si="14"/>
        <v>0</v>
      </c>
      <c r="Q116" s="136"/>
      <c r="R116" s="137"/>
    </row>
    <row r="117" ht="15" customHeight="true" spans="1:18">
      <c r="A117" s="110">
        <v>111</v>
      </c>
      <c r="B117" s="111" t="s">
        <v>195</v>
      </c>
      <c r="C117" s="112"/>
      <c r="D117" s="112"/>
      <c r="E117" s="112"/>
      <c r="F117" s="112"/>
      <c r="G117" s="112"/>
      <c r="H117" s="112"/>
      <c r="I117" s="112"/>
      <c r="J117" s="112"/>
      <c r="K117" s="118">
        <f t="shared" si="13"/>
        <v>0</v>
      </c>
      <c r="L117" s="110">
        <v>500</v>
      </c>
      <c r="M117" s="122"/>
      <c r="N117" s="110">
        <v>12</v>
      </c>
      <c r="O117" s="110"/>
      <c r="P117" s="123">
        <f t="shared" si="14"/>
        <v>0</v>
      </c>
      <c r="Q117" s="136"/>
      <c r="R117" s="137"/>
    </row>
    <row r="118" ht="15" customHeight="true" spans="1:18">
      <c r="A118" s="110">
        <v>112</v>
      </c>
      <c r="B118" s="111" t="s">
        <v>196</v>
      </c>
      <c r="C118" s="112"/>
      <c r="D118" s="112"/>
      <c r="E118" s="112"/>
      <c r="F118" s="112"/>
      <c r="G118" s="112"/>
      <c r="H118" s="112"/>
      <c r="I118" s="112"/>
      <c r="J118" s="112"/>
      <c r="K118" s="118">
        <f t="shared" si="13"/>
        <v>0</v>
      </c>
      <c r="L118" s="110"/>
      <c r="M118" s="122"/>
      <c r="N118" s="110"/>
      <c r="O118" s="110"/>
      <c r="P118" s="123">
        <f t="shared" si="14"/>
        <v>0</v>
      </c>
      <c r="Q118" s="136"/>
      <c r="R118" s="137"/>
    </row>
    <row r="119" ht="15" customHeight="true" spans="1:18">
      <c r="A119" s="110"/>
      <c r="B119" s="141"/>
      <c r="C119" s="112"/>
      <c r="D119" s="112"/>
      <c r="E119" s="112"/>
      <c r="F119" s="112"/>
      <c r="G119" s="112"/>
      <c r="H119" s="112"/>
      <c r="I119" s="112"/>
      <c r="J119" s="112"/>
      <c r="K119" s="118"/>
      <c r="L119" s="110"/>
      <c r="M119" s="122"/>
      <c r="N119" s="137"/>
      <c r="O119" s="110"/>
      <c r="P119" s="123">
        <f t="shared" si="14"/>
        <v>0</v>
      </c>
      <c r="Q119" s="136"/>
      <c r="R119" s="137"/>
    </row>
    <row r="120" ht="15" customHeight="true" spans="1:18">
      <c r="A120" s="110"/>
      <c r="B120" s="141"/>
      <c r="C120" s="112"/>
      <c r="D120" s="112"/>
      <c r="E120" s="112"/>
      <c r="F120" s="112"/>
      <c r="G120" s="112"/>
      <c r="H120" s="112"/>
      <c r="I120" s="112"/>
      <c r="J120" s="112"/>
      <c r="K120" s="118"/>
      <c r="L120" s="110"/>
      <c r="M120" s="122"/>
      <c r="N120" s="137"/>
      <c r="O120" s="110"/>
      <c r="P120" s="123">
        <f t="shared" si="14"/>
        <v>0</v>
      </c>
      <c r="Q120" s="136"/>
      <c r="R120" s="137"/>
    </row>
    <row r="121" ht="15" customHeight="true" spans="1:18">
      <c r="A121" s="110"/>
      <c r="B121" s="142" t="s">
        <v>196</v>
      </c>
      <c r="C121" s="143"/>
      <c r="D121" s="143"/>
      <c r="E121" s="151"/>
      <c r="F121" s="151"/>
      <c r="G121" s="143"/>
      <c r="H121" s="112"/>
      <c r="I121" s="143"/>
      <c r="J121" s="143"/>
      <c r="K121" s="118">
        <f>SUM(C121:J121)</f>
        <v>0</v>
      </c>
      <c r="L121" s="137"/>
      <c r="M121" s="122">
        <f>K121*L121/1000</f>
        <v>0</v>
      </c>
      <c r="N121" s="137"/>
      <c r="O121" s="110"/>
      <c r="P121" s="123">
        <f t="shared" si="14"/>
        <v>0</v>
      </c>
      <c r="Q121" s="136"/>
      <c r="R121" s="137"/>
    </row>
    <row r="122" spans="1:18">
      <c r="A122" s="144" t="s">
        <v>48</v>
      </c>
      <c r="B122" s="145"/>
      <c r="C122" s="133">
        <f t="shared" ref="C122:K122" si="21">SUM(C7:C121)</f>
        <v>0</v>
      </c>
      <c r="D122" s="146">
        <f t="shared" si="21"/>
        <v>0</v>
      </c>
      <c r="E122" s="146">
        <f t="shared" si="21"/>
        <v>0</v>
      </c>
      <c r="F122" s="146">
        <f t="shared" si="21"/>
        <v>0</v>
      </c>
      <c r="G122" s="146">
        <f t="shared" si="21"/>
        <v>0</v>
      </c>
      <c r="H122" s="146">
        <f t="shared" si="21"/>
        <v>0</v>
      </c>
      <c r="I122" s="146">
        <f t="shared" si="21"/>
        <v>0</v>
      </c>
      <c r="J122" s="146">
        <f t="shared" si="21"/>
        <v>0</v>
      </c>
      <c r="K122" s="153">
        <f t="shared" si="21"/>
        <v>0</v>
      </c>
      <c r="L122" s="154" t="e">
        <f>P122/K122</f>
        <v>#DIV/0!</v>
      </c>
      <c r="M122" s="158">
        <f>SUM(M7:M121)</f>
        <v>0</v>
      </c>
      <c r="N122" s="159" t="e">
        <f>P122/M122</f>
        <v>#DIV/0!</v>
      </c>
      <c r="O122" s="160"/>
      <c r="P122" s="158">
        <f>SUM(P7:P121)</f>
        <v>0</v>
      </c>
      <c r="Q122" s="136"/>
      <c r="R122" s="136"/>
    </row>
    <row r="123" ht="23.1" customHeight="true" spans="1:18">
      <c r="A123" s="147"/>
      <c r="B123" s="124"/>
      <c r="C123" s="124"/>
      <c r="D123" s="124"/>
      <c r="E123" s="124"/>
      <c r="F123" s="152"/>
      <c r="G123" s="124"/>
      <c r="H123" s="124"/>
      <c r="I123" s="124"/>
      <c r="J123" s="124"/>
      <c r="K123" s="124"/>
      <c r="L123" s="155" t="s">
        <v>197</v>
      </c>
      <c r="M123" s="124"/>
      <c r="N123" s="155" t="s">
        <v>198</v>
      </c>
      <c r="O123" s="124"/>
      <c r="P123" s="124"/>
      <c r="Q123" s="147"/>
      <c r="R123" s="124"/>
    </row>
    <row r="124" spans="1:18">
      <c r="A124" s="147"/>
      <c r="B124" s="124"/>
      <c r="C124" s="124"/>
      <c r="D124" s="124"/>
      <c r="E124" s="124"/>
      <c r="F124" s="152"/>
      <c r="G124" s="124"/>
      <c r="H124" s="124"/>
      <c r="I124" s="124"/>
      <c r="J124" s="124"/>
      <c r="K124" s="124"/>
      <c r="L124" s="124"/>
      <c r="M124" s="124"/>
      <c r="N124" s="124"/>
      <c r="O124" s="124"/>
      <c r="P124" s="124"/>
      <c r="Q124" s="147"/>
      <c r="R124" s="124"/>
    </row>
    <row r="125" spans="1:18">
      <c r="A125" s="148" t="s">
        <v>199</v>
      </c>
      <c r="B125" s="148"/>
      <c r="C125" s="107" t="s">
        <v>200</v>
      </c>
      <c r="D125" s="107" t="s">
        <v>201</v>
      </c>
      <c r="E125" s="107" t="s">
        <v>202</v>
      </c>
      <c r="F125" s="113" t="s">
        <v>203</v>
      </c>
      <c r="G125" s="107" t="s">
        <v>204</v>
      </c>
      <c r="H125" s="107" t="s">
        <v>205</v>
      </c>
      <c r="I125" s="107" t="s">
        <v>206</v>
      </c>
      <c r="J125" s="107" t="s">
        <v>207</v>
      </c>
      <c r="K125" s="156" t="s">
        <v>208</v>
      </c>
      <c r="L125" s="124"/>
      <c r="M125" s="124"/>
      <c r="N125" s="124"/>
      <c r="O125" s="124"/>
      <c r="P125" s="124"/>
      <c r="Q125" s="147"/>
      <c r="R125" s="124"/>
    </row>
    <row r="126" spans="1:18">
      <c r="A126" s="148"/>
      <c r="B126" s="148"/>
      <c r="C126" s="109"/>
      <c r="D126" s="109"/>
      <c r="E126" s="109"/>
      <c r="F126" s="114"/>
      <c r="G126" s="109"/>
      <c r="H126" s="109"/>
      <c r="I126" s="109"/>
      <c r="J126" s="109"/>
      <c r="K126" s="157"/>
      <c r="L126" s="124"/>
      <c r="M126" s="124"/>
      <c r="N126" s="124"/>
      <c r="O126" s="124"/>
      <c r="P126" s="124"/>
      <c r="Q126" s="147"/>
      <c r="R126" s="124"/>
    </row>
    <row r="127" ht="32.1" customHeight="true" spans="1:18">
      <c r="A127" s="148"/>
      <c r="B127" s="148"/>
      <c r="C127" s="149">
        <v>4.8</v>
      </c>
      <c r="D127" s="149">
        <v>2.3</v>
      </c>
      <c r="E127" s="149">
        <v>3.05</v>
      </c>
      <c r="F127" s="149">
        <v>4.55</v>
      </c>
      <c r="G127" s="149">
        <v>2.2</v>
      </c>
      <c r="H127" s="149">
        <v>3.8</v>
      </c>
      <c r="I127" s="149">
        <v>7.8</v>
      </c>
      <c r="J127" s="149">
        <v>3.5</v>
      </c>
      <c r="K127" s="149">
        <f>SUM(C127:J127)</f>
        <v>32</v>
      </c>
      <c r="L127" s="124"/>
      <c r="M127" s="124"/>
      <c r="N127" s="124"/>
      <c r="O127" s="124"/>
      <c r="P127" s="124"/>
      <c r="Q127" s="147"/>
      <c r="R127" s="124"/>
    </row>
    <row r="128" ht="18" customHeight="true" spans="1:18">
      <c r="A128" s="128" t="s">
        <v>209</v>
      </c>
      <c r="B128" s="133"/>
      <c r="C128" s="150">
        <f t="shared" ref="C128:K128" si="22">(C122/10000)/C127</f>
        <v>0</v>
      </c>
      <c r="D128" s="150">
        <f t="shared" si="22"/>
        <v>0</v>
      </c>
      <c r="E128" s="150">
        <f t="shared" si="22"/>
        <v>0</v>
      </c>
      <c r="F128" s="150">
        <f t="shared" si="22"/>
        <v>0</v>
      </c>
      <c r="G128" s="150">
        <f t="shared" si="22"/>
        <v>0</v>
      </c>
      <c r="H128" s="150">
        <f t="shared" si="22"/>
        <v>0</v>
      </c>
      <c r="I128" s="150">
        <f t="shared" si="22"/>
        <v>0</v>
      </c>
      <c r="J128" s="150">
        <f t="shared" si="22"/>
        <v>0</v>
      </c>
      <c r="K128" s="150">
        <f t="shared" si="22"/>
        <v>0</v>
      </c>
      <c r="L128" s="124"/>
      <c r="M128" s="124"/>
      <c r="N128" s="124"/>
      <c r="O128" s="124"/>
      <c r="P128" s="124"/>
      <c r="Q128" s="147"/>
      <c r="R128" s="124"/>
    </row>
    <row r="129" ht="18" customHeight="true" spans="1:18">
      <c r="A129" s="128" t="s">
        <v>210</v>
      </c>
      <c r="B129" s="133"/>
      <c r="C129" s="150"/>
      <c r="D129" s="150"/>
      <c r="E129" s="150"/>
      <c r="F129" s="150"/>
      <c r="G129" s="150"/>
      <c r="H129" s="150"/>
      <c r="I129" s="150"/>
      <c r="J129" s="150"/>
      <c r="K129" s="150"/>
      <c r="L129" s="124"/>
      <c r="M129" s="124"/>
      <c r="N129" s="124"/>
      <c r="O129" s="124"/>
      <c r="P129" s="124"/>
      <c r="Q129" s="147"/>
      <c r="R129" s="124"/>
    </row>
    <row r="130" ht="18" customHeight="true" spans="1:18">
      <c r="A130" s="128" t="s">
        <v>211</v>
      </c>
      <c r="B130" s="133"/>
      <c r="C130" s="150"/>
      <c r="D130" s="150"/>
      <c r="E130" s="150"/>
      <c r="F130" s="150"/>
      <c r="G130" s="150"/>
      <c r="H130" s="150"/>
      <c r="I130" s="150"/>
      <c r="J130" s="150"/>
      <c r="K130" s="150"/>
      <c r="L130" s="124"/>
      <c r="M130" s="124"/>
      <c r="N130" s="124"/>
      <c r="O130" s="124"/>
      <c r="P130" s="124"/>
      <c r="Q130" s="147"/>
      <c r="R130" s="124"/>
    </row>
    <row r="131" ht="18" customHeight="true" spans="1:18">
      <c r="A131" s="128" t="s">
        <v>212</v>
      </c>
      <c r="B131" s="133"/>
      <c r="C131" s="150"/>
      <c r="D131" s="150"/>
      <c r="E131" s="150"/>
      <c r="F131" s="150"/>
      <c r="G131" s="150"/>
      <c r="H131" s="150"/>
      <c r="I131" s="150"/>
      <c r="J131" s="150"/>
      <c r="K131" s="150"/>
      <c r="L131" s="124"/>
      <c r="M131" s="124"/>
      <c r="N131" s="124"/>
      <c r="O131" s="124"/>
      <c r="P131" s="124"/>
      <c r="Q131" s="147"/>
      <c r="R131" s="124"/>
    </row>
    <row r="133" spans="1:18">
      <c r="A133" s="162" t="s">
        <v>213</v>
      </c>
      <c r="B133" s="163"/>
      <c r="C133" s="163"/>
      <c r="D133" s="163"/>
      <c r="E133" s="163"/>
      <c r="F133" s="163"/>
      <c r="G133" s="163"/>
      <c r="H133" s="163"/>
      <c r="I133" s="163"/>
      <c r="J133" s="163"/>
      <c r="K133" s="163"/>
      <c r="L133" s="163"/>
      <c r="M133" s="163"/>
      <c r="N133" s="163"/>
      <c r="O133" s="163"/>
      <c r="P133" s="163"/>
      <c r="Q133" s="163"/>
      <c r="R133" s="163"/>
    </row>
    <row r="134" spans="1:18">
      <c r="A134" s="163"/>
      <c r="B134" s="163"/>
      <c r="C134" s="163"/>
      <c r="D134" s="163"/>
      <c r="E134" s="163"/>
      <c r="F134" s="163"/>
      <c r="G134" s="163"/>
      <c r="H134" s="163"/>
      <c r="I134" s="163"/>
      <c r="J134" s="163"/>
      <c r="K134" s="163"/>
      <c r="L134" s="163"/>
      <c r="M134" s="163"/>
      <c r="N134" s="163"/>
      <c r="O134" s="163"/>
      <c r="P134" s="163"/>
      <c r="Q134" s="163"/>
      <c r="R134" s="163"/>
    </row>
  </sheetData>
  <sheetProtection selectLockedCells="1"/>
  <autoFilter ref="A4:R131">
    <extLst/>
  </autoFilter>
  <mergeCells count="37">
    <mergeCell ref="A1:B1"/>
    <mergeCell ref="A2:Q2"/>
    <mergeCell ref="A3:Q3"/>
    <mergeCell ref="C4:K4"/>
    <mergeCell ref="A122:B122"/>
    <mergeCell ref="A128:B128"/>
    <mergeCell ref="A129:B129"/>
    <mergeCell ref="A130:B130"/>
    <mergeCell ref="A131:B131"/>
    <mergeCell ref="C5:C6"/>
    <mergeCell ref="C125:C126"/>
    <mergeCell ref="D5:D6"/>
    <mergeCell ref="D125:D126"/>
    <mergeCell ref="E5:E6"/>
    <mergeCell ref="E125:E126"/>
    <mergeCell ref="F5:F6"/>
    <mergeCell ref="F125:F126"/>
    <mergeCell ref="G5:G6"/>
    <mergeCell ref="G125:G126"/>
    <mergeCell ref="H5:H6"/>
    <mergeCell ref="H125:H126"/>
    <mergeCell ref="I5:I6"/>
    <mergeCell ref="I125:I126"/>
    <mergeCell ref="J5:J6"/>
    <mergeCell ref="J125:J126"/>
    <mergeCell ref="K5:K6"/>
    <mergeCell ref="K125:K126"/>
    <mergeCell ref="L5:L6"/>
    <mergeCell ref="M5:M6"/>
    <mergeCell ref="N5:N6"/>
    <mergeCell ref="O5:O6"/>
    <mergeCell ref="P5:P6"/>
    <mergeCell ref="Q4:Q6"/>
    <mergeCell ref="R4:R6"/>
    <mergeCell ref="A4:B5"/>
    <mergeCell ref="A125:B127"/>
    <mergeCell ref="A133:R134"/>
  </mergeCells>
  <printOptions horizontalCentered="true"/>
  <pageMargins left="0.354166666666667" right="0.354166666666667" top="0.393055555555556" bottom="0.393055555555556" header="0.314583333333333" footer="0.118055555555556"/>
  <pageSetup paperSize="9" scale="83" orientation="landscape" horizontalDpi="600" verticalDpi="600"/>
  <headerFooter alignWithMargins="0">
    <oddFooter>&amp;C第 &amp;P 页，共 &amp;N 页</oddFooter>
  </headerFooter>
  <rowBreaks count="2" manualBreakCount="2">
    <brk id="37" max="255" man="1"/>
    <brk id="74" max="25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zoomScale="120" zoomScaleNormal="120" workbookViewId="0">
      <selection activeCell="C22" sqref="C22"/>
    </sheetView>
  </sheetViews>
  <sheetFormatPr defaultColWidth="8.75" defaultRowHeight="14.25"/>
  <cols>
    <col min="1" max="1" width="5.475" style="73" customWidth="true"/>
    <col min="2" max="2" width="24.4166666666667" style="74" customWidth="true"/>
    <col min="3" max="3" width="7.875" style="50" customWidth="true"/>
    <col min="4" max="4" width="27.5916666666667" style="74" customWidth="true"/>
    <col min="5" max="5" width="12.875" style="74" customWidth="true"/>
    <col min="6" max="6" width="8.875" style="74" customWidth="true"/>
    <col min="7" max="7" width="8.375" style="74" customWidth="true"/>
    <col min="8" max="8" width="13.3583333333333" style="74" customWidth="true"/>
    <col min="9" max="9" width="7.625" style="74" customWidth="true"/>
    <col min="10" max="10" width="7.75" style="50" customWidth="true"/>
    <col min="11" max="16384" width="8.75" style="49"/>
  </cols>
  <sheetData>
    <row r="1" ht="45" customHeight="true" spans="1:10">
      <c r="A1" s="75" t="s">
        <v>214</v>
      </c>
      <c r="B1" s="75"/>
      <c r="C1" s="76"/>
      <c r="D1" s="75"/>
      <c r="E1" s="75"/>
      <c r="F1" s="75"/>
      <c r="G1" s="75"/>
      <c r="H1" s="75"/>
      <c r="I1" s="75"/>
      <c r="J1" s="76"/>
    </row>
    <row r="2" ht="23.25" customHeight="true" spans="1:10">
      <c r="A2" s="77" t="s">
        <v>215</v>
      </c>
      <c r="B2" s="77"/>
      <c r="C2" s="77"/>
      <c r="D2" s="77"/>
      <c r="E2" s="77"/>
      <c r="F2" s="77"/>
      <c r="G2" s="77"/>
      <c r="H2" s="77"/>
      <c r="I2" s="77"/>
      <c r="J2" s="76"/>
    </row>
    <row r="3" ht="18" customHeight="true" spans="1:10">
      <c r="A3" s="78" t="s">
        <v>216</v>
      </c>
      <c r="B3" s="79"/>
      <c r="C3" s="79"/>
      <c r="D3" s="79"/>
      <c r="E3" s="79"/>
      <c r="F3" s="79"/>
      <c r="G3" s="79"/>
      <c r="H3" s="79"/>
      <c r="I3" s="79"/>
      <c r="J3" s="76"/>
    </row>
    <row r="4" ht="24.75" spans="1:10">
      <c r="A4" s="80" t="s">
        <v>217</v>
      </c>
      <c r="B4" s="80" t="s">
        <v>218</v>
      </c>
      <c r="C4" s="80" t="s">
        <v>219</v>
      </c>
      <c r="D4" s="80" t="s">
        <v>220</v>
      </c>
      <c r="E4" s="80" t="s">
        <v>221</v>
      </c>
      <c r="F4" s="89" t="s">
        <v>222</v>
      </c>
      <c r="G4" s="89" t="s">
        <v>223</v>
      </c>
      <c r="H4" s="80" t="s">
        <v>224</v>
      </c>
      <c r="I4" s="89" t="s">
        <v>225</v>
      </c>
      <c r="J4" s="93" t="s">
        <v>226</v>
      </c>
    </row>
    <row r="5" ht="23" customHeight="true" spans="1:10">
      <c r="A5" s="81">
        <v>1</v>
      </c>
      <c r="B5" s="82"/>
      <c r="C5" s="82"/>
      <c r="D5" s="83"/>
      <c r="E5" s="83"/>
      <c r="F5" s="90"/>
      <c r="G5" s="90"/>
      <c r="H5" s="90"/>
      <c r="I5" s="82"/>
      <c r="J5" s="91"/>
    </row>
    <row r="6" ht="23" customHeight="true" spans="1:10">
      <c r="A6" s="81">
        <v>2</v>
      </c>
      <c r="B6" s="84"/>
      <c r="C6" s="84"/>
      <c r="D6" s="84"/>
      <c r="E6" s="84"/>
      <c r="F6" s="90"/>
      <c r="G6" s="91"/>
      <c r="H6" s="84"/>
      <c r="I6" s="82"/>
      <c r="J6" s="91"/>
    </row>
    <row r="7" ht="23" customHeight="true" spans="1:10">
      <c r="A7" s="81">
        <v>3</v>
      </c>
      <c r="B7" s="84"/>
      <c r="C7" s="84"/>
      <c r="D7" s="84"/>
      <c r="E7" s="84"/>
      <c r="F7" s="90"/>
      <c r="G7" s="91"/>
      <c r="H7" s="84"/>
      <c r="I7" s="82"/>
      <c r="J7" s="91"/>
    </row>
    <row r="8" ht="23" customHeight="true" spans="1:10">
      <c r="A8" s="81">
        <v>4</v>
      </c>
      <c r="B8" s="84"/>
      <c r="C8" s="84"/>
      <c r="D8" s="84"/>
      <c r="E8" s="84"/>
      <c r="F8" s="90"/>
      <c r="G8" s="91"/>
      <c r="H8" s="84"/>
      <c r="I8" s="82"/>
      <c r="J8" s="91"/>
    </row>
    <row r="9" ht="23" customHeight="true" spans="1:10">
      <c r="A9" s="81">
        <v>5</v>
      </c>
      <c r="B9" s="84"/>
      <c r="C9" s="84"/>
      <c r="D9" s="84"/>
      <c r="E9" s="84"/>
      <c r="F9" s="90"/>
      <c r="G9" s="91"/>
      <c r="H9" s="91"/>
      <c r="I9" s="82"/>
      <c r="J9" s="91"/>
    </row>
    <row r="10" ht="23" customHeight="true" spans="1:10">
      <c r="A10" s="85" t="s">
        <v>227</v>
      </c>
      <c r="B10" s="58"/>
      <c r="C10" s="86">
        <f>SUM(C5:C9)</f>
        <v>0</v>
      </c>
      <c r="D10" s="87" t="s">
        <v>228</v>
      </c>
      <c r="E10" s="92"/>
      <c r="F10" s="92"/>
      <c r="G10" s="92"/>
      <c r="H10" s="92"/>
      <c r="I10" s="92"/>
      <c r="J10" s="92"/>
    </row>
    <row r="12" spans="1:10">
      <c r="A12" s="88" t="s">
        <v>229</v>
      </c>
      <c r="B12" s="88"/>
      <c r="C12" s="88"/>
      <c r="D12" s="88"/>
      <c r="E12" s="88"/>
      <c r="F12" s="88"/>
      <c r="G12" s="88"/>
      <c r="H12" s="88"/>
      <c r="I12" s="88"/>
      <c r="J12" s="88"/>
    </row>
    <row r="13" spans="1:10">
      <c r="A13" s="88"/>
      <c r="B13" s="88"/>
      <c r="C13" s="88"/>
      <c r="D13" s="88"/>
      <c r="E13" s="88"/>
      <c r="F13" s="88"/>
      <c r="G13" s="88"/>
      <c r="H13" s="88"/>
      <c r="I13" s="88"/>
      <c r="J13" s="88"/>
    </row>
  </sheetData>
  <mergeCells count="6">
    <mergeCell ref="A1:B1"/>
    <mergeCell ref="A2:I2"/>
    <mergeCell ref="A3:I3"/>
    <mergeCell ref="A10:B10"/>
    <mergeCell ref="D10:J10"/>
    <mergeCell ref="A12:J13"/>
  </mergeCells>
  <printOptions horizontalCentered="true"/>
  <pageMargins left="0.393055555555556" right="0.393055555555556" top="0.590277777777778" bottom="0.590277777777778" header="0.511805555555556" footer="0.314583333333333"/>
  <pageSetup paperSize="9" orientation="landscape" horizontalDpi="600" vertic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C8" sqref="C8"/>
    </sheetView>
  </sheetViews>
  <sheetFormatPr defaultColWidth="8.75" defaultRowHeight="14.25" outlineLevelCol="7"/>
  <cols>
    <col min="1" max="1" width="7.5" style="50" customWidth="true"/>
    <col min="2" max="2" width="27.875" style="49" customWidth="true"/>
    <col min="3" max="3" width="31.625" style="49" customWidth="true"/>
    <col min="4" max="4" width="24.5" style="49" customWidth="true"/>
    <col min="5" max="5" width="7.375" style="50" customWidth="true"/>
    <col min="6" max="6" width="8.75" style="50" customWidth="true"/>
    <col min="7" max="7" width="9.25" style="50" customWidth="true"/>
    <col min="8" max="8" width="9.5" style="50" customWidth="true"/>
    <col min="9" max="16384" width="8.75" style="49"/>
  </cols>
  <sheetData>
    <row r="1" ht="39.75" customHeight="true" spans="1:2">
      <c r="A1" s="51" t="s">
        <v>230</v>
      </c>
      <c r="B1" s="51"/>
    </row>
    <row r="2" s="49" customFormat="true" ht="21" spans="1:8">
      <c r="A2" s="50"/>
      <c r="B2" s="52" t="s">
        <v>231</v>
      </c>
      <c r="C2" s="53"/>
      <c r="D2" s="53"/>
      <c r="E2" s="53"/>
      <c r="F2" s="53"/>
      <c r="G2" s="53"/>
      <c r="H2" s="50"/>
    </row>
    <row r="3" ht="21" spans="2:7">
      <c r="B3" s="53"/>
      <c r="C3" s="53"/>
      <c r="D3" s="53"/>
      <c r="E3" s="53"/>
      <c r="F3" s="53"/>
      <c r="G3" s="53"/>
    </row>
    <row r="4" ht="37.5" customHeight="true" spans="1:8">
      <c r="A4" s="54" t="s">
        <v>232</v>
      </c>
      <c r="B4" s="55"/>
      <c r="C4" s="55"/>
      <c r="D4" s="55"/>
      <c r="E4" s="55"/>
      <c r="F4" s="55"/>
      <c r="G4" s="55"/>
      <c r="H4" s="55"/>
    </row>
    <row r="5" ht="21.75" customHeight="true" spans="1:8">
      <c r="A5" s="56" t="s">
        <v>233</v>
      </c>
      <c r="B5" s="56" t="s">
        <v>234</v>
      </c>
      <c r="C5" s="57" t="s">
        <v>235</v>
      </c>
      <c r="D5" s="57" t="s">
        <v>236</v>
      </c>
      <c r="E5" s="66" t="s">
        <v>237</v>
      </c>
      <c r="F5" s="67"/>
      <c r="G5" s="68"/>
      <c r="H5" s="69" t="s">
        <v>238</v>
      </c>
    </row>
    <row r="6" ht="31.5" customHeight="true" spans="1:8">
      <c r="A6" s="58"/>
      <c r="B6" s="58"/>
      <c r="C6" s="59"/>
      <c r="D6" s="59"/>
      <c r="E6" s="70" t="s">
        <v>239</v>
      </c>
      <c r="F6" s="70" t="s">
        <v>240</v>
      </c>
      <c r="G6" s="70" t="s">
        <v>241</v>
      </c>
      <c r="H6" s="71"/>
    </row>
    <row r="7" ht="22" customHeight="true" spans="1:8">
      <c r="A7" s="59">
        <v>1</v>
      </c>
      <c r="B7" s="60"/>
      <c r="C7" s="60"/>
      <c r="D7" s="60"/>
      <c r="E7" s="72"/>
      <c r="F7" s="72"/>
      <c r="G7" s="72"/>
      <c r="H7" s="72"/>
    </row>
    <row r="8" ht="22" customHeight="true" spans="1:8">
      <c r="A8" s="59">
        <v>2</v>
      </c>
      <c r="B8" s="60"/>
      <c r="C8" s="60"/>
      <c r="D8" s="60"/>
      <c r="E8" s="72"/>
      <c r="F8" s="72"/>
      <c r="G8" s="72"/>
      <c r="H8" s="72"/>
    </row>
    <row r="9" ht="22" customHeight="true" spans="1:8">
      <c r="A9" s="59">
        <v>3</v>
      </c>
      <c r="B9" s="60"/>
      <c r="C9" s="60"/>
      <c r="D9" s="60"/>
      <c r="E9" s="72"/>
      <c r="F9" s="72"/>
      <c r="G9" s="72"/>
      <c r="H9" s="72"/>
    </row>
    <row r="10" ht="22" customHeight="true" spans="1:8">
      <c r="A10" s="59">
        <v>4</v>
      </c>
      <c r="B10" s="60"/>
      <c r="C10" s="60"/>
      <c r="D10" s="60"/>
      <c r="E10" s="72"/>
      <c r="F10" s="72"/>
      <c r="G10" s="72"/>
      <c r="H10" s="72"/>
    </row>
    <row r="11" ht="22" customHeight="true" spans="1:8">
      <c r="A11" s="59">
        <v>5</v>
      </c>
      <c r="B11" s="60"/>
      <c r="C11" s="60"/>
      <c r="D11" s="60"/>
      <c r="E11" s="72"/>
      <c r="F11" s="72"/>
      <c r="G11" s="72"/>
      <c r="H11" s="72"/>
    </row>
    <row r="12" spans="1:8">
      <c r="A12" s="58"/>
      <c r="B12" s="61" t="s">
        <v>48</v>
      </c>
      <c r="C12" s="62"/>
      <c r="D12" s="63"/>
      <c r="E12" s="58">
        <f t="shared" ref="E12:G12" si="0">SUM(E7:E11)</f>
        <v>0</v>
      </c>
      <c r="F12" s="58">
        <f t="shared" si="0"/>
        <v>0</v>
      </c>
      <c r="G12" s="58">
        <f t="shared" si="0"/>
        <v>0</v>
      </c>
      <c r="H12" s="58"/>
    </row>
    <row r="14" spans="1:8">
      <c r="A14" s="64" t="s">
        <v>242</v>
      </c>
      <c r="B14" s="65"/>
      <c r="C14" s="65"/>
      <c r="D14" s="65"/>
      <c r="E14" s="65"/>
      <c r="F14" s="65"/>
      <c r="G14" s="65"/>
      <c r="H14" s="65"/>
    </row>
    <row r="15" spans="1:8">
      <c r="A15" s="65"/>
      <c r="B15" s="65"/>
      <c r="C15" s="65"/>
      <c r="D15" s="65"/>
      <c r="E15" s="65"/>
      <c r="F15" s="65"/>
      <c r="G15" s="65"/>
      <c r="H15" s="65"/>
    </row>
  </sheetData>
  <mergeCells count="11">
    <mergeCell ref="A1:B1"/>
    <mergeCell ref="B2:G2"/>
    <mergeCell ref="A4:H4"/>
    <mergeCell ref="E5:G5"/>
    <mergeCell ref="B12:D12"/>
    <mergeCell ref="A5:A6"/>
    <mergeCell ref="B5:B6"/>
    <mergeCell ref="C5:C6"/>
    <mergeCell ref="D5:D6"/>
    <mergeCell ref="H5:H6"/>
    <mergeCell ref="A14:H15"/>
  </mergeCells>
  <printOptions horizontalCentered="true"/>
  <pageMargins left="0.550694444444444" right="0.393055555555556" top="0.590277777777778" bottom="0.393055555555556" header="0.511805555555556" footer="0.314583333333333"/>
  <pageSetup paperSize="9" orientation="landscape" horizontalDpi="600" vertic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zoomScale="90" zoomScaleNormal="90" workbookViewId="0">
      <selection activeCell="G18" sqref="G18"/>
    </sheetView>
  </sheetViews>
  <sheetFormatPr defaultColWidth="8" defaultRowHeight="14.25"/>
  <cols>
    <col min="1" max="1" width="4.725" style="13" customWidth="true"/>
    <col min="2" max="2" width="20.9666666666667" style="13" customWidth="true"/>
    <col min="3" max="3" width="14.4416666666667" style="13" customWidth="true"/>
    <col min="4" max="4" width="13.05" style="13" customWidth="true"/>
    <col min="5" max="5" width="11.6666666666667" style="13" customWidth="true"/>
    <col min="6" max="6" width="12.5" style="13" customWidth="true"/>
    <col min="7" max="7" width="12.9166666666667" style="13" customWidth="true"/>
    <col min="8" max="8" width="12.775" style="13" customWidth="true"/>
    <col min="9" max="10" width="11.1083333333333" style="13" customWidth="true"/>
    <col min="11" max="11" width="5.69166666666667" style="13" customWidth="true"/>
    <col min="12" max="16384" width="8" style="13"/>
  </cols>
  <sheetData>
    <row r="1" ht="19" customHeight="true" spans="1:2">
      <c r="A1" s="14" t="s">
        <v>243</v>
      </c>
      <c r="B1" s="15"/>
    </row>
    <row r="2" ht="22" customHeight="true" spans="1:11">
      <c r="A2" s="16" t="s">
        <v>244</v>
      </c>
      <c r="B2" s="17"/>
      <c r="C2" s="17"/>
      <c r="D2" s="17"/>
      <c r="E2" s="17"/>
      <c r="F2" s="17"/>
      <c r="G2" s="17"/>
      <c r="H2" s="17"/>
      <c r="I2" s="17"/>
      <c r="J2" s="17"/>
      <c r="K2" s="17"/>
    </row>
    <row r="3" ht="11" customHeight="true" spans="1:11">
      <c r="A3" s="17"/>
      <c r="B3" s="17"/>
      <c r="C3" s="17"/>
      <c r="D3" s="17"/>
      <c r="E3" s="17"/>
      <c r="F3" s="17"/>
      <c r="G3" s="17"/>
      <c r="H3" s="17"/>
      <c r="I3" s="17"/>
      <c r="J3" s="17"/>
      <c r="K3" s="17"/>
    </row>
    <row r="4" ht="22" customHeight="true" spans="1:11">
      <c r="A4" s="18" t="s">
        <v>245</v>
      </c>
      <c r="B4" s="19"/>
      <c r="C4" s="19"/>
      <c r="D4" s="19"/>
      <c r="E4" s="19"/>
      <c r="F4" s="19"/>
      <c r="G4" s="19"/>
      <c r="H4" s="19"/>
      <c r="I4" s="19"/>
      <c r="J4" s="19"/>
      <c r="K4" s="19"/>
    </row>
    <row r="5" ht="17" customHeight="true" spans="1:11">
      <c r="A5" s="20" t="s">
        <v>1</v>
      </c>
      <c r="B5" s="20" t="s">
        <v>3</v>
      </c>
      <c r="C5" s="21" t="s">
        <v>246</v>
      </c>
      <c r="D5" s="22" t="s">
        <v>247</v>
      </c>
      <c r="E5" s="36" t="s">
        <v>248</v>
      </c>
      <c r="F5" s="37"/>
      <c r="G5" s="37"/>
      <c r="H5" s="37"/>
      <c r="I5" s="21" t="s">
        <v>249</v>
      </c>
      <c r="J5" s="45" t="s">
        <v>250</v>
      </c>
      <c r="K5" s="20" t="s">
        <v>14</v>
      </c>
    </row>
    <row r="6" ht="52" customHeight="true" spans="1:11">
      <c r="A6" s="23"/>
      <c r="B6" s="23"/>
      <c r="C6" s="24"/>
      <c r="D6" s="25"/>
      <c r="E6" s="38" t="s">
        <v>251</v>
      </c>
      <c r="F6" s="38" t="s">
        <v>252</v>
      </c>
      <c r="G6" s="38" t="s">
        <v>253</v>
      </c>
      <c r="H6" s="38" t="s">
        <v>254</v>
      </c>
      <c r="I6" s="24"/>
      <c r="J6" s="25"/>
      <c r="K6" s="23"/>
    </row>
    <row r="7" ht="41" customHeight="true" spans="1:11">
      <c r="A7" s="26">
        <v>1</v>
      </c>
      <c r="B7" s="27" t="s">
        <v>255</v>
      </c>
      <c r="C7" s="28"/>
      <c r="D7" s="29"/>
      <c r="E7" s="39"/>
      <c r="F7" s="39"/>
      <c r="G7" s="39"/>
      <c r="H7" s="39"/>
      <c r="I7" s="29">
        <f>E7+F7+G7+H7</f>
        <v>0</v>
      </c>
      <c r="J7" s="46" t="e">
        <f>I7/D7</f>
        <v>#DIV/0!</v>
      </c>
      <c r="K7" s="23"/>
    </row>
    <row r="8" ht="46" customHeight="true" spans="1:11">
      <c r="A8" s="26">
        <v>2</v>
      </c>
      <c r="B8" s="27" t="s">
        <v>31</v>
      </c>
      <c r="C8" s="28"/>
      <c r="D8" s="29"/>
      <c r="E8" s="39"/>
      <c r="F8" s="39"/>
      <c r="G8" s="39"/>
      <c r="H8" s="39"/>
      <c r="I8" s="29">
        <f>E8+F8+G8+H8</f>
        <v>0</v>
      </c>
      <c r="J8" s="46" t="e">
        <f>I8/D8</f>
        <v>#DIV/0!</v>
      </c>
      <c r="K8" s="23"/>
    </row>
    <row r="9" ht="49" customHeight="true" spans="1:11">
      <c r="A9" s="26">
        <v>3</v>
      </c>
      <c r="B9" s="27" t="s">
        <v>256</v>
      </c>
      <c r="C9" s="28"/>
      <c r="D9" s="29"/>
      <c r="E9" s="39"/>
      <c r="F9" s="39"/>
      <c r="G9" s="39"/>
      <c r="H9" s="39"/>
      <c r="I9" s="29">
        <f>SUM(E9:H9)</f>
        <v>0</v>
      </c>
      <c r="J9" s="46" t="e">
        <f>I9/D9</f>
        <v>#DIV/0!</v>
      </c>
      <c r="K9" s="23"/>
    </row>
    <row r="10" ht="41" customHeight="true" spans="1:11">
      <c r="A10" s="26"/>
      <c r="B10" s="30"/>
      <c r="C10" s="28"/>
      <c r="D10" s="31"/>
      <c r="E10" s="40"/>
      <c r="F10" s="41"/>
      <c r="G10" s="42"/>
      <c r="H10" s="42"/>
      <c r="I10" s="29"/>
      <c r="J10" s="46"/>
      <c r="K10" s="24"/>
    </row>
    <row r="11" ht="37" customHeight="true" spans="1:11">
      <c r="A11" s="32" t="s">
        <v>48</v>
      </c>
      <c r="B11" s="26"/>
      <c r="C11" s="26"/>
      <c r="D11" s="26">
        <f t="shared" ref="D11:I11" si="0">SUM(D7:D10)</f>
        <v>0</v>
      </c>
      <c r="E11" s="43">
        <f t="shared" si="0"/>
        <v>0</v>
      </c>
      <c r="F11" s="43">
        <f t="shared" si="0"/>
        <v>0</v>
      </c>
      <c r="G11" s="43">
        <f t="shared" si="0"/>
        <v>0</v>
      </c>
      <c r="H11" s="43">
        <f t="shared" si="0"/>
        <v>0</v>
      </c>
      <c r="I11" s="26">
        <f t="shared" si="0"/>
        <v>0</v>
      </c>
      <c r="J11" s="47"/>
      <c r="K11" s="48"/>
    </row>
    <row r="12" ht="15" customHeight="true" spans="1:8">
      <c r="A12" s="33"/>
      <c r="B12" s="33"/>
      <c r="C12" s="33"/>
      <c r="D12" s="33"/>
      <c r="E12" s="33"/>
      <c r="F12" s="44"/>
      <c r="G12" s="44"/>
      <c r="H12" s="44"/>
    </row>
    <row r="13" ht="35" customHeight="true" spans="1:11">
      <c r="A13" s="34" t="s">
        <v>257</v>
      </c>
      <c r="B13" s="35"/>
      <c r="C13" s="35"/>
      <c r="D13" s="35"/>
      <c r="E13" s="35"/>
      <c r="F13" s="35"/>
      <c r="G13" s="35"/>
      <c r="H13" s="35"/>
      <c r="I13" s="35"/>
      <c r="J13" s="35"/>
      <c r="K13" s="35"/>
    </row>
  </sheetData>
  <mergeCells count="15">
    <mergeCell ref="A1:B1"/>
    <mergeCell ref="A2:K2"/>
    <mergeCell ref="A4:K4"/>
    <mergeCell ref="E5:H5"/>
    <mergeCell ref="A11:C11"/>
    <mergeCell ref="A12:E12"/>
    <mergeCell ref="F12:H12"/>
    <mergeCell ref="A13:K13"/>
    <mergeCell ref="A5:A6"/>
    <mergeCell ref="B5:B6"/>
    <mergeCell ref="C5:C6"/>
    <mergeCell ref="D5:D6"/>
    <mergeCell ref="I5:I6"/>
    <mergeCell ref="J5:J6"/>
    <mergeCell ref="K5:K6"/>
  </mergeCells>
  <printOptions horizontalCentered="true"/>
  <pageMargins left="0.314583333333333" right="0.314583333333333" top="1" bottom="1"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workbookViewId="0">
      <selection activeCell="A1" sqref="A1:E1"/>
    </sheetView>
  </sheetViews>
  <sheetFormatPr defaultColWidth="8" defaultRowHeight="14.25" outlineLevelCol="4"/>
  <cols>
    <col min="1" max="1" width="19.75" customWidth="true"/>
    <col min="2" max="2" width="21.875" customWidth="true"/>
    <col min="3" max="3" width="11.625" customWidth="true"/>
    <col min="4" max="4" width="10.375" customWidth="true"/>
  </cols>
  <sheetData>
    <row r="1" ht="47" customHeight="true" spans="1:5">
      <c r="A1" s="1" t="s">
        <v>258</v>
      </c>
      <c r="B1" s="1"/>
      <c r="C1" s="1"/>
      <c r="D1" s="1"/>
      <c r="E1" s="1"/>
    </row>
    <row r="2" ht="45" customHeight="true" spans="1:5">
      <c r="A2" s="2" t="s">
        <v>259</v>
      </c>
      <c r="B2" s="2" t="s">
        <v>260</v>
      </c>
      <c r="C2" s="2" t="s">
        <v>261</v>
      </c>
      <c r="D2" s="3" t="s">
        <v>262</v>
      </c>
      <c r="E2" s="3" t="s">
        <v>14</v>
      </c>
    </row>
    <row r="3" ht="18.75" customHeight="true" spans="1:5">
      <c r="A3" s="4" t="s">
        <v>263</v>
      </c>
      <c r="B3" s="5">
        <v>8105.79</v>
      </c>
      <c r="C3" s="6">
        <v>8916.369</v>
      </c>
      <c r="D3" s="6">
        <v>810.579</v>
      </c>
      <c r="E3" s="8"/>
    </row>
    <row r="4" ht="18.75" customHeight="true" spans="1:5">
      <c r="A4" s="4" t="s">
        <v>264</v>
      </c>
      <c r="B4" s="5">
        <v>0</v>
      </c>
      <c r="C4" s="6">
        <v>700</v>
      </c>
      <c r="D4" s="6">
        <v>700</v>
      </c>
      <c r="E4" s="8"/>
    </row>
    <row r="5" ht="18.75" customHeight="true" spans="1:5">
      <c r="A5" s="4" t="s">
        <v>265</v>
      </c>
      <c r="B5" s="5">
        <v>477</v>
      </c>
      <c r="C5" s="6">
        <v>524.7</v>
      </c>
      <c r="D5" s="6">
        <v>47.7</v>
      </c>
      <c r="E5" s="9"/>
    </row>
    <row r="6" ht="18.75" customHeight="true" spans="1:5">
      <c r="A6" s="4" t="s">
        <v>266</v>
      </c>
      <c r="B6" s="5">
        <v>483.8</v>
      </c>
      <c r="C6" s="6">
        <v>532.18</v>
      </c>
      <c r="D6" s="6">
        <v>48.38</v>
      </c>
      <c r="E6" s="8"/>
    </row>
    <row r="7" ht="18.75" customHeight="true" spans="1:5">
      <c r="A7" s="4" t="s">
        <v>267</v>
      </c>
      <c r="B7" s="5">
        <v>116.67</v>
      </c>
      <c r="C7" s="6">
        <v>128.337</v>
      </c>
      <c r="D7" s="6">
        <v>11.667</v>
      </c>
      <c r="E7" s="8"/>
    </row>
    <row r="8" ht="18.75" customHeight="true" spans="1:5">
      <c r="A8" s="4" t="s">
        <v>268</v>
      </c>
      <c r="B8" s="5">
        <v>122.36</v>
      </c>
      <c r="C8" s="6">
        <v>134.596</v>
      </c>
      <c r="D8" s="6">
        <v>12.236</v>
      </c>
      <c r="E8" s="9"/>
    </row>
    <row r="9" ht="18.75" customHeight="true" spans="1:5">
      <c r="A9" s="4" t="s">
        <v>267</v>
      </c>
      <c r="B9" s="5">
        <v>116.67</v>
      </c>
      <c r="C9" s="6">
        <v>128.337</v>
      </c>
      <c r="D9" s="6">
        <v>11.667</v>
      </c>
      <c r="E9" s="9"/>
    </row>
    <row r="10" ht="18.75" customHeight="true" spans="1:5">
      <c r="A10" s="4" t="s">
        <v>269</v>
      </c>
      <c r="B10" s="5">
        <v>281.18</v>
      </c>
      <c r="C10" s="6">
        <v>309.298</v>
      </c>
      <c r="D10" s="6">
        <v>28.118</v>
      </c>
      <c r="E10" s="10"/>
    </row>
    <row r="11" ht="18.75" customHeight="true" spans="1:5">
      <c r="A11" s="4" t="s">
        <v>270</v>
      </c>
      <c r="B11" s="6">
        <v>107.2</v>
      </c>
      <c r="C11" s="6">
        <v>117.92</v>
      </c>
      <c r="D11" s="6">
        <v>10.72</v>
      </c>
      <c r="E11" s="10"/>
    </row>
    <row r="12" ht="18.75" customHeight="true" spans="1:5">
      <c r="A12" s="4" t="s">
        <v>271</v>
      </c>
      <c r="B12" s="6">
        <v>77</v>
      </c>
      <c r="C12" s="6">
        <v>84.7</v>
      </c>
      <c r="D12" s="6">
        <v>7.7</v>
      </c>
      <c r="E12" s="10"/>
    </row>
    <row r="13" ht="18.75" customHeight="true" spans="1:5">
      <c r="A13" s="4" t="s">
        <v>272</v>
      </c>
      <c r="B13" s="6">
        <v>80.82</v>
      </c>
      <c r="C13" s="6">
        <v>88.902</v>
      </c>
      <c r="D13" s="6">
        <v>8.082</v>
      </c>
      <c r="E13" s="10"/>
    </row>
    <row r="14" ht="18.75" customHeight="true" spans="1:5">
      <c r="A14" s="4" t="s">
        <v>273</v>
      </c>
      <c r="B14" s="5">
        <v>107.63</v>
      </c>
      <c r="C14" s="6">
        <v>118.393</v>
      </c>
      <c r="D14" s="6">
        <v>10.763</v>
      </c>
      <c r="E14" s="11"/>
    </row>
    <row r="15" ht="18.75" customHeight="true" spans="1:5">
      <c r="A15" s="4" t="s">
        <v>274</v>
      </c>
      <c r="B15" s="5">
        <v>523</v>
      </c>
      <c r="C15" s="6">
        <v>575.3</v>
      </c>
      <c r="D15" s="6">
        <v>52.3</v>
      </c>
      <c r="E15" s="10"/>
    </row>
    <row r="16" ht="27" customHeight="true" spans="1:5">
      <c r="A16" s="4" t="s">
        <v>275</v>
      </c>
      <c r="B16" s="5">
        <v>1473</v>
      </c>
      <c r="C16" s="6">
        <v>1620.3</v>
      </c>
      <c r="D16" s="6">
        <v>147.3</v>
      </c>
      <c r="E16" s="10"/>
    </row>
    <row r="17" ht="18.75" customHeight="true" spans="1:5">
      <c r="A17" s="4" t="s">
        <v>48</v>
      </c>
      <c r="B17" s="5">
        <v>127072.12</v>
      </c>
      <c r="C17" s="5">
        <v>13979.332</v>
      </c>
      <c r="D17" s="7">
        <v>1907.212</v>
      </c>
      <c r="E17" s="12"/>
    </row>
  </sheetData>
  <mergeCells count="1">
    <mergeCell ref="A1:E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6</vt:i4>
      </vt:variant>
    </vt:vector>
  </HeadingPairs>
  <TitlesOfParts>
    <vt:vector size="6" baseType="lpstr">
      <vt:lpstr>编辑</vt:lpstr>
      <vt:lpstr>2-1药材种植</vt:lpstr>
      <vt:lpstr>2-2基地化率</vt:lpstr>
      <vt:lpstr>2-3连片示范</vt:lpstr>
      <vt:lpstr>2-4推广运用</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2022-12-21T23:22:00Z</dcterms:created>
  <dcterms:modified xsi:type="dcterms:W3CDTF">2023-03-15T16:00:58Z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017D899BF4AD4B44889E812DEF0E94B0</vt:lpwstr>
  </property>
</Properties>
</file>